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120" windowWidth="20730" windowHeight="11760" tabRatio="795" activeTab="7"/>
  </bookViews>
  <sheets>
    <sheet name="Weekly National" sheetId="14" r:id="rId1"/>
    <sheet name="Report" sheetId="6" r:id="rId2"/>
    <sheet name="Unit Price" sheetId="12" r:id="rId3"/>
    <sheet name="National Index" sheetId="10" r:id="rId4"/>
    <sheet name="Changes" sheetId="13" r:id="rId5"/>
    <sheet name="Base prices" sheetId="7" r:id="rId6"/>
    <sheet name="Comparison" sheetId="15" r:id="rId7"/>
    <sheet name="Charts 2019-2025" sheetId="16" r:id="rId8"/>
  </sheets>
  <definedNames>
    <definedName name="_xlnm.Print_Titles" localSheetId="4">Changes!$14:$16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3"/>
  <c r="D25"/>
  <c r="E25"/>
  <c r="F25"/>
  <c r="G25"/>
  <c r="H25"/>
  <c r="I25"/>
  <c r="J25"/>
  <c r="K25"/>
  <c r="L25"/>
  <c r="M25"/>
  <c r="N25"/>
  <c r="O25"/>
  <c r="P25"/>
  <c r="Q25"/>
  <c r="C35" i="14"/>
  <c r="C21" i="7"/>
  <c r="F126" i="15" l="1"/>
  <c r="D126"/>
  <c r="C126"/>
  <c r="C125"/>
  <c r="E93"/>
  <c r="G93"/>
  <c r="F93"/>
  <c r="D89"/>
  <c r="H126"/>
  <c r="H93"/>
  <c r="C93"/>
  <c r="D93"/>
  <c r="G126"/>
  <c r="E126"/>
  <c r="P19" i="7" l="1"/>
  <c r="P35" i="14"/>
  <c r="P36" s="1"/>
  <c r="P31"/>
  <c r="P26"/>
  <c r="P21"/>
  <c r="P16"/>
  <c r="P18" s="1"/>
  <c r="C92" i="15"/>
  <c r="L16" i="14"/>
  <c r="N16"/>
  <c r="M16"/>
  <c r="C89" i="15" l="1"/>
  <c r="G125"/>
  <c r="D125"/>
  <c r="D124"/>
  <c r="D123"/>
  <c r="D122"/>
  <c r="C124"/>
  <c r="C123"/>
  <c r="C122"/>
  <c r="C121"/>
  <c r="C88"/>
  <c r="F125"/>
  <c r="E125"/>
  <c r="F124"/>
  <c r="E124"/>
  <c r="E123"/>
  <c r="G92"/>
  <c r="F92"/>
  <c r="E92"/>
  <c r="D92"/>
  <c r="F91"/>
  <c r="E91"/>
  <c r="D91"/>
  <c r="C91"/>
  <c r="E90"/>
  <c r="D90"/>
  <c r="C90"/>
  <c r="C16" i="14" l="1"/>
  <c r="C18" s="1"/>
  <c r="C21"/>
  <c r="C23" s="1"/>
  <c r="G22" i="6" l="1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Q18" i="7" l="1"/>
  <c r="C19"/>
  <c r="M35" i="14"/>
  <c r="N35"/>
  <c r="N36" s="1"/>
  <c r="O35"/>
  <c r="Q15"/>
  <c r="C27" i="13"/>
  <c r="Q27"/>
  <c r="P27"/>
  <c r="O27"/>
  <c r="N27"/>
  <c r="M27"/>
  <c r="L27"/>
  <c r="K27"/>
  <c r="J27"/>
  <c r="I27"/>
  <c r="H27"/>
  <c r="G27"/>
  <c r="F27"/>
  <c r="E27"/>
  <c r="D27"/>
  <c r="D35" i="14"/>
  <c r="E35"/>
  <c r="F35"/>
  <c r="G35"/>
  <c r="H35"/>
  <c r="I35"/>
  <c r="J35"/>
  <c r="J36" s="1"/>
  <c r="K35"/>
  <c r="L35"/>
  <c r="C26" l="1"/>
  <c r="C28" s="1"/>
  <c r="P33" l="1"/>
  <c r="O31"/>
  <c r="O33" s="1"/>
  <c r="N31"/>
  <c r="N33" s="1"/>
  <c r="M31"/>
  <c r="M33" s="1"/>
  <c r="L31"/>
  <c r="L33" s="1"/>
  <c r="K31"/>
  <c r="K33" s="1"/>
  <c r="J31"/>
  <c r="J33" s="1"/>
  <c r="I31"/>
  <c r="I33" s="1"/>
  <c r="H31"/>
  <c r="H33" s="1"/>
  <c r="G31"/>
  <c r="G33" s="1"/>
  <c r="F31"/>
  <c r="F33" s="1"/>
  <c r="E31"/>
  <c r="E33" s="1"/>
  <c r="D31"/>
  <c r="D33" s="1"/>
  <c r="C31"/>
  <c r="C33" s="1"/>
  <c r="Q30"/>
  <c r="Q33" l="1"/>
  <c r="Q31"/>
  <c r="M36" l="1"/>
  <c r="Q23" i="13"/>
  <c r="P23"/>
  <c r="O23"/>
  <c r="N23"/>
  <c r="M23"/>
  <c r="L23"/>
  <c r="K23"/>
  <c r="J23"/>
  <c r="I23"/>
  <c r="H23"/>
  <c r="G23"/>
  <c r="F23"/>
  <c r="E23"/>
  <c r="D23"/>
  <c r="C23"/>
  <c r="C36" i="14"/>
  <c r="C38" s="1"/>
  <c r="P21" i="7"/>
  <c r="O19"/>
  <c r="O21" s="1"/>
  <c r="N19"/>
  <c r="N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Q21" i="13"/>
  <c r="P21"/>
  <c r="O21"/>
  <c r="N21"/>
  <c r="M21"/>
  <c r="L21"/>
  <c r="K21"/>
  <c r="J21"/>
  <c r="I21"/>
  <c r="H21"/>
  <c r="G21"/>
  <c r="F21"/>
  <c r="E21"/>
  <c r="D21"/>
  <c r="C21"/>
  <c r="Q19"/>
  <c r="P19"/>
  <c r="O19"/>
  <c r="N19"/>
  <c r="M19"/>
  <c r="L19"/>
  <c r="K19"/>
  <c r="J19"/>
  <c r="I19"/>
  <c r="H19"/>
  <c r="G19"/>
  <c r="F19"/>
  <c r="E19"/>
  <c r="D19"/>
  <c r="C19"/>
  <c r="Q35" i="14" l="1"/>
  <c r="P28"/>
  <c r="O26"/>
  <c r="O28" s="1"/>
  <c r="N26"/>
  <c r="N28" s="1"/>
  <c r="M26"/>
  <c r="M28" s="1"/>
  <c r="L26"/>
  <c r="L28" s="1"/>
  <c r="K26"/>
  <c r="K28" s="1"/>
  <c r="J26"/>
  <c r="J28" s="1"/>
  <c r="I26"/>
  <c r="I28" s="1"/>
  <c r="H26"/>
  <c r="H28" s="1"/>
  <c r="G26"/>
  <c r="G28" s="1"/>
  <c r="F26"/>
  <c r="F28" s="1"/>
  <c r="E26"/>
  <c r="E28" s="1"/>
  <c r="D26"/>
  <c r="D28" s="1"/>
  <c r="P23"/>
  <c r="O21"/>
  <c r="O23" s="1"/>
  <c r="N21"/>
  <c r="N23" s="1"/>
  <c r="M21"/>
  <c r="M23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D23" s="1"/>
  <c r="O16"/>
  <c r="O18" s="1"/>
  <c r="N18"/>
  <c r="M18"/>
  <c r="L18"/>
  <c r="K16"/>
  <c r="K18" s="1"/>
  <c r="J16"/>
  <c r="J18" s="1"/>
  <c r="I16"/>
  <c r="I18" s="1"/>
  <c r="H16"/>
  <c r="H18" s="1"/>
  <c r="G16"/>
  <c r="G18" s="1"/>
  <c r="F16"/>
  <c r="F18" s="1"/>
  <c r="E16"/>
  <c r="E18" s="1"/>
  <c r="D16"/>
  <c r="D18" s="1"/>
  <c r="Q28" l="1"/>
  <c r="Q21" i="7"/>
  <c r="Q19"/>
  <c r="Q16" i="14"/>
  <c r="Q23"/>
  <c r="Q21"/>
  <c r="Q26"/>
  <c r="Q18"/>
  <c r="D36" l="1"/>
  <c r="F36" l="1"/>
  <c r="F38" s="1"/>
  <c r="G36"/>
  <c r="G38" s="1"/>
  <c r="H36"/>
  <c r="H38" s="1"/>
  <c r="I36"/>
  <c r="I38" s="1"/>
  <c r="J38"/>
  <c r="K36"/>
  <c r="K38" s="1"/>
  <c r="L36"/>
  <c r="L38" s="1"/>
  <c r="P38"/>
  <c r="O36"/>
  <c r="O38" s="1"/>
  <c r="N38"/>
  <c r="M38"/>
  <c r="E36"/>
  <c r="E38" s="1"/>
  <c r="Q36" l="1"/>
  <c r="D38"/>
  <c r="Q38" s="1"/>
</calcChain>
</file>

<file path=xl/sharedStrings.xml><?xml version="1.0" encoding="utf-8"?>
<sst xmlns="http://schemas.openxmlformats.org/spreadsheetml/2006/main" count="281" uniqueCount="71">
  <si>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</si>
  <si>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</si>
  <si>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</si>
  <si>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</si>
  <si>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</si>
  <si>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</si>
  <si>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</si>
  <si>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</si>
  <si>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</si>
  <si>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</si>
  <si>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</si>
  <si>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</si>
  <si>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</si>
  <si>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</si>
  <si>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</si>
  <si>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</si>
  <si>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</si>
  <si>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</si>
  <si>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</si>
  <si>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</si>
  <si>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</si>
  <si>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</si>
  <si>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</si>
  <si>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</si>
  <si>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</si>
  <si>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</si>
  <si>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</si>
  <si>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</si>
  <si>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</si>
  <si>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</si>
  <si>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</si>
  <si>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</si>
  <si>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</si>
  <si>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National Average Index</t>
  </si>
  <si>
    <t>Index Change</t>
  </si>
  <si>
    <t>Price Change</t>
  </si>
  <si>
    <t>Weights(5th Feb-8th March 2024)</t>
  </si>
  <si>
    <t>Average 2024</t>
  </si>
  <si>
    <t>Fatouch 2024- Weekly Average Prices &amp; Index</t>
  </si>
  <si>
    <t>Weights (8Apr-3May 2019 avg)</t>
  </si>
  <si>
    <t>Average 2019</t>
  </si>
  <si>
    <t>Weights (1st-21st Apr 2020 avg)</t>
  </si>
  <si>
    <t>Average 2020</t>
  </si>
  <si>
    <t>Average 2021</t>
  </si>
  <si>
    <t>Weights(March2022)</t>
  </si>
  <si>
    <t>Average 2022</t>
  </si>
  <si>
    <t>Weights(1st-22nd March 2023)</t>
  </si>
  <si>
    <t>Average 2023</t>
  </si>
  <si>
    <t>Yearly Change</t>
  </si>
  <si>
    <t>-</t>
  </si>
  <si>
    <t>National Weekly Average Price &amp; index of Fatouch 2025</t>
  </si>
  <si>
    <t>3rd-28th Feb 2025</t>
  </si>
  <si>
    <t>Average 2025</t>
  </si>
  <si>
    <t>(base: 3rd-28th Feb 2025)</t>
  </si>
  <si>
    <t>Weights(3rd-28th Feb 2025)</t>
  </si>
  <si>
    <t>3rd-March</t>
  </si>
  <si>
    <t>10th-March</t>
  </si>
  <si>
    <t>17th-March</t>
  </si>
  <si>
    <t>24th-March</t>
  </si>
  <si>
    <t>National Changes in Fatouch's Vegetables Ingredients (2025)</t>
  </si>
  <si>
    <t>National Base Average Prices &amp; Index of Fatouch 2025</t>
  </si>
  <si>
    <t>National Yearly Average Price of Fatouch 2019/2020/2021/2022/2023/2024/2025</t>
  </si>
  <si>
    <t>Weights (15thMarch-6thApril2021)</t>
  </si>
  <si>
    <t>Weights(3rd Feb-28th Feb 2025)</t>
  </si>
  <si>
    <r>
      <rPr>
        <b/>
        <i/>
        <sz val="8"/>
        <color theme="6" tint="-0.249977111117893"/>
        <rFont val="Arial"/>
        <family val="2"/>
      </rPr>
      <t>(2019-2025)</t>
    </r>
    <r>
      <rPr>
        <b/>
        <i/>
        <sz val="8"/>
        <rFont val="Arial"/>
        <family val="2"/>
      </rPr>
      <t xml:space="preserve">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</si>
  <si>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 xml:space="preserve">(2019-2023) </t>
    </r>
    <r>
      <rPr>
        <b/>
        <i/>
        <sz val="8"/>
        <rFont val="Arial"/>
        <family val="2"/>
      </rPr>
      <t xml:space="preserve">&amp; (2020-2024) &amp; </t>
    </r>
    <r>
      <rPr>
        <b/>
        <i/>
        <sz val="8"/>
        <color theme="3" tint="0.39997558519241921"/>
        <rFont val="Arial"/>
        <family val="2"/>
      </rPr>
      <t>(2021-2025)</t>
    </r>
    <r>
      <rPr>
        <b/>
        <i/>
        <sz val="8"/>
        <color theme="8" tint="0.39997558519241921"/>
        <rFont val="Arial"/>
        <family val="2"/>
      </rPr>
      <t xml:space="preserve">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</si>
  <si>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>(2019-2024)</t>
    </r>
    <r>
      <rPr>
        <b/>
        <i/>
        <sz val="8"/>
        <rFont val="Arial"/>
        <family val="2"/>
      </rPr>
      <t xml:space="preserve"> &amp; (2020-2025)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</si>
  <si>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>(2019-2021)</t>
    </r>
    <r>
      <rPr>
        <b/>
        <i/>
        <sz val="8"/>
        <rFont val="Arial"/>
        <family val="2"/>
      </rPr>
      <t xml:space="preserve"> &amp; (2020-2022) &amp; </t>
    </r>
    <r>
      <rPr>
        <b/>
        <i/>
        <sz val="8"/>
        <color theme="3" tint="0.39997558519241921"/>
        <rFont val="Arial"/>
        <family val="2"/>
      </rPr>
      <t xml:space="preserve">(2021-2023) </t>
    </r>
    <r>
      <rPr>
        <b/>
        <i/>
        <sz val="8"/>
        <rFont val="Arial"/>
        <family val="2"/>
      </rPr>
      <t xml:space="preserve">&amp; </t>
    </r>
    <r>
      <rPr>
        <b/>
        <i/>
        <sz val="8"/>
        <color theme="9" tint="-0.249977111117893"/>
        <rFont val="Arial"/>
        <family val="2"/>
      </rPr>
      <t>(2022-2024)</t>
    </r>
    <r>
      <rPr>
        <b/>
        <i/>
        <sz val="8"/>
        <rFont val="Arial"/>
        <family val="2"/>
      </rPr>
      <t xml:space="preserve"> &amp; </t>
    </r>
    <r>
      <rPr>
        <b/>
        <i/>
        <sz val="8"/>
        <color theme="2" tint="-0.499984740745262"/>
        <rFont val="Arial"/>
        <family val="2"/>
      </rPr>
      <t>(2023-2025)</t>
    </r>
    <r>
      <rPr>
        <b/>
        <i/>
        <sz val="8"/>
        <rFont val="Arial"/>
        <family val="2"/>
      </rPr>
      <t xml:space="preserve">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</si>
  <si>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>(2019-2022)</t>
    </r>
    <r>
      <rPr>
        <b/>
        <i/>
        <sz val="8"/>
        <rFont val="Arial"/>
        <family val="2"/>
      </rPr>
      <t xml:space="preserve"> &amp; (2020-2023) &amp; </t>
    </r>
    <r>
      <rPr>
        <b/>
        <i/>
        <sz val="8"/>
        <color theme="3" tint="0.39997558519241921"/>
        <rFont val="Arial"/>
        <family val="2"/>
      </rPr>
      <t xml:space="preserve">(2021-2024) </t>
    </r>
    <r>
      <rPr>
        <b/>
        <i/>
        <sz val="8"/>
        <rFont val="Arial"/>
        <family val="2"/>
      </rPr>
      <t>&amp;</t>
    </r>
    <r>
      <rPr>
        <b/>
        <i/>
        <sz val="8"/>
        <color theme="9" tint="-0.249977111117893"/>
        <rFont val="Arial"/>
        <family val="2"/>
      </rPr>
      <t xml:space="preserve"> (2022-2025) </t>
    </r>
    <r>
      <rPr>
        <b/>
        <i/>
        <sz val="10"/>
        <rFont val="Arial"/>
        <family val="2"/>
      </rPr>
      <t>Changes</t>
    </r>
  </si>
  <si>
    <t>Fatouch Price - Yearly Average</t>
  </si>
  <si>
    <t>Fatouch Index - Yearly Average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</si>
</sst>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38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  <font>
      <sz val="7"/>
      <color indexed="10"/>
      <name val="Arial"/>
      <family val="2"/>
    </font>
    <font>
      <b/>
      <i/>
      <sz val="8"/>
      <color theme="6" tint="-0.249977111117893"/>
      <name val="Arial"/>
      <family val="2"/>
    </font>
    <font>
      <b/>
      <i/>
      <sz val="8"/>
      <name val="Arial"/>
      <family val="2"/>
    </font>
    <font>
      <b/>
      <i/>
      <sz val="8"/>
      <color theme="3" tint="0.39997558519241921"/>
      <name val="Arial"/>
      <family val="2"/>
    </font>
    <font>
      <b/>
      <i/>
      <sz val="8"/>
      <color theme="9" tint="-0.249977111117893"/>
      <name val="Arial"/>
      <family val="2"/>
    </font>
    <font>
      <b/>
      <i/>
      <sz val="8"/>
      <color theme="8" tint="0.39997558519241921"/>
      <name val="Arial"/>
      <family val="2"/>
    </font>
    <font>
      <b/>
      <sz val="10"/>
      <color theme="1"/>
      <name val="Arial"/>
      <family val="2"/>
    </font>
    <font>
      <b/>
      <i/>
      <sz val="8"/>
      <color theme="2" tint="-0.49998474074526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F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BF1DA"/>
        <bgColor indexed="64"/>
      </patternFill>
    </fill>
    <fill>
      <patternFill patternType="solid">
        <fgColor rgb="FFB6ECCC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5" fillId="0" borderId="0"/>
  </cellStyleXfs>
  <cellXfs count="2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3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6" fillId="0" borderId="0" xfId="0" applyFont="1"/>
    <xf numFmtId="0" fontId="17" fillId="0" borderId="0" xfId="0" applyFont="1"/>
    <xf numFmtId="0" fontId="0" fillId="0" borderId="17" xfId="0" applyBorder="1" applyAlignment="1"/>
    <xf numFmtId="0" fontId="9" fillId="0" borderId="0" xfId="0" applyFont="1"/>
    <xf numFmtId="0" fontId="3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8" fillId="0" borderId="0" xfId="0" applyFont="1" applyAlignment="1">
      <alignment horizontal="left" readingOrder="1"/>
    </xf>
    <xf numFmtId="0" fontId="19" fillId="0" borderId="0" xfId="0" applyFont="1" applyBorder="1"/>
    <xf numFmtId="164" fontId="0" fillId="0" borderId="12" xfId="0" applyNumberFormat="1" applyBorder="1" applyAlignment="1">
      <alignment horizontal="center"/>
    </xf>
    <xf numFmtId="165" fontId="14" fillId="0" borderId="13" xfId="0" applyNumberFormat="1" applyFont="1" applyBorder="1" applyAlignment="1"/>
    <xf numFmtId="0" fontId="15" fillId="0" borderId="23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3" fontId="11" fillId="0" borderId="24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0" fontId="15" fillId="2" borderId="26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right"/>
    </xf>
    <xf numFmtId="0" fontId="3" fillId="0" borderId="26" xfId="0" applyFont="1" applyBorder="1" applyAlignment="1">
      <alignment horizontal="left"/>
    </xf>
    <xf numFmtId="166" fontId="6" fillId="0" borderId="12" xfId="0" applyNumberFormat="1" applyFont="1" applyFill="1" applyBorder="1" applyAlignment="1">
      <alignment horizontal="center"/>
    </xf>
    <xf numFmtId="0" fontId="15" fillId="3" borderId="28" xfId="0" applyFont="1" applyFill="1" applyBorder="1"/>
    <xf numFmtId="0" fontId="11" fillId="0" borderId="29" xfId="0" applyFont="1" applyFill="1" applyBorder="1" applyAlignment="1">
      <alignment horizontal="center"/>
    </xf>
    <xf numFmtId="4" fontId="3" fillId="0" borderId="29" xfId="0" applyNumberFormat="1" applyFont="1" applyBorder="1" applyAlignment="1">
      <alignment horizontal="center"/>
    </xf>
    <xf numFmtId="4" fontId="3" fillId="3" borderId="30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0" fontId="4" fillId="0" borderId="13" xfId="0" applyNumberFormat="1" applyFont="1" applyBorder="1"/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64" fontId="24" fillId="0" borderId="12" xfId="0" applyNumberFormat="1" applyFont="1" applyBorder="1" applyAlignment="1">
      <alignment horizontal="center"/>
    </xf>
    <xf numFmtId="0" fontId="23" fillId="0" borderId="0" xfId="0" applyFont="1"/>
    <xf numFmtId="0" fontId="8" fillId="0" borderId="23" xfId="0" applyFont="1" applyBorder="1" applyAlignment="1">
      <alignment horizontal="left"/>
    </xf>
    <xf numFmtId="0" fontId="11" fillId="0" borderId="12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10" fontId="5" fillId="0" borderId="12" xfId="0" applyNumberFormat="1" applyFont="1" applyFill="1" applyBorder="1" applyAlignment="1">
      <alignment horizontal="center"/>
    </xf>
    <xf numFmtId="0" fontId="1" fillId="0" borderId="0" xfId="2"/>
    <xf numFmtId="164" fontId="5" fillId="2" borderId="27" xfId="0" applyNumberFormat="1" applyFont="1" applyFill="1" applyBorder="1" applyAlignment="1">
      <alignment horizontal="center"/>
    </xf>
    <xf numFmtId="4" fontId="3" fillId="3" borderId="30" xfId="0" applyNumberFormat="1" applyFont="1" applyFill="1" applyBorder="1" applyAlignment="1">
      <alignment horizontal="center"/>
    </xf>
    <xf numFmtId="4" fontId="13" fillId="0" borderId="38" xfId="0" applyNumberFormat="1" applyFont="1" applyFill="1" applyBorder="1" applyAlignment="1">
      <alignment horizontal="right"/>
    </xf>
    <xf numFmtId="4" fontId="13" fillId="0" borderId="24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4" fontId="13" fillId="0" borderId="34" xfId="0" applyNumberFormat="1" applyFont="1" applyFill="1" applyBorder="1" applyAlignment="1">
      <alignment horizontal="right"/>
    </xf>
    <xf numFmtId="4" fontId="26" fillId="0" borderId="39" xfId="0" applyNumberFormat="1" applyFont="1" applyFill="1" applyBorder="1" applyAlignment="1">
      <alignment horizontal="right"/>
    </xf>
    <xf numFmtId="4" fontId="26" fillId="0" borderId="12" xfId="0" applyNumberFormat="1" applyFont="1" applyFill="1" applyBorder="1" applyAlignment="1">
      <alignment horizontal="right"/>
    </xf>
    <xf numFmtId="4" fontId="26" fillId="0" borderId="33" xfId="0" applyNumberFormat="1" applyFont="1" applyFill="1" applyBorder="1" applyAlignment="1">
      <alignment horizontal="right"/>
    </xf>
    <xf numFmtId="4" fontId="26" fillId="0" borderId="35" xfId="0" applyNumberFormat="1" applyFont="1" applyFill="1" applyBorder="1" applyAlignment="1">
      <alignment horizontal="right"/>
    </xf>
    <xf numFmtId="10" fontId="27" fillId="0" borderId="29" xfId="0" applyNumberFormat="1" applyFont="1" applyFill="1" applyBorder="1" applyAlignment="1">
      <alignment horizontal="right"/>
    </xf>
    <xf numFmtId="10" fontId="27" fillId="0" borderId="15" xfId="1" applyNumberFormat="1" applyFont="1" applyBorder="1" applyAlignment="1">
      <alignment horizontal="right"/>
    </xf>
    <xf numFmtId="0" fontId="22" fillId="0" borderId="36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6" fillId="0" borderId="0" xfId="1" applyNumberFormat="1" applyFont="1"/>
    <xf numFmtId="0" fontId="29" fillId="0" borderId="31" xfId="0" applyFont="1" applyBorder="1" applyAlignment="1">
      <alignment horizontal="left"/>
    </xf>
    <xf numFmtId="10" fontId="5" fillId="0" borderId="40" xfId="0" applyNumberFormat="1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3" fontId="11" fillId="0" borderId="42" xfId="0" applyNumberFormat="1" applyFont="1" applyBorder="1" applyAlignment="1">
      <alignment horizontal="center"/>
    </xf>
    <xf numFmtId="3" fontId="3" fillId="0" borderId="42" xfId="0" applyNumberFormat="1" applyFont="1" applyBorder="1" applyAlignment="1">
      <alignment horizontal="center"/>
    </xf>
    <xf numFmtId="3" fontId="5" fillId="0" borderId="43" xfId="0" applyNumberFormat="1" applyFont="1" applyFill="1" applyBorder="1" applyAlignment="1">
      <alignment horizontal="center"/>
    </xf>
    <xf numFmtId="10" fontId="5" fillId="0" borderId="45" xfId="0" applyNumberFormat="1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4" fontId="3" fillId="0" borderId="47" xfId="0" applyNumberFormat="1" applyFont="1" applyBorder="1" applyAlignment="1">
      <alignment horizontal="center"/>
    </xf>
    <xf numFmtId="4" fontId="3" fillId="3" borderId="48" xfId="0" applyNumberFormat="1" applyFont="1" applyFill="1" applyBorder="1"/>
    <xf numFmtId="10" fontId="27" fillId="0" borderId="49" xfId="0" applyNumberFormat="1" applyFont="1" applyFill="1" applyBorder="1" applyAlignment="1">
      <alignment horizontal="right"/>
    </xf>
    <xf numFmtId="4" fontId="13" fillId="0" borderId="50" xfId="0" applyNumberFormat="1" applyFont="1" applyFill="1" applyBorder="1" applyAlignment="1">
      <alignment horizontal="right"/>
    </xf>
    <xf numFmtId="4" fontId="26" fillId="0" borderId="19" xfId="0" applyNumberFormat="1" applyFont="1" applyFill="1" applyBorder="1" applyAlignment="1">
      <alignment horizontal="right"/>
    </xf>
    <xf numFmtId="10" fontId="27" fillId="0" borderId="51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left"/>
    </xf>
    <xf numFmtId="0" fontId="8" fillId="3" borderId="28" xfId="0" applyFont="1" applyFill="1" applyBorder="1"/>
    <xf numFmtId="2" fontId="2" fillId="0" borderId="12" xfId="0" applyNumberFormat="1" applyFont="1" applyBorder="1"/>
    <xf numFmtId="2" fontId="2" fillId="4" borderId="12" xfId="0" applyNumberFormat="1" applyFont="1" applyFill="1" applyBorder="1" applyAlignment="1">
      <alignment horizontal="right"/>
    </xf>
    <xf numFmtId="0" fontId="8" fillId="0" borderId="41" xfId="0" applyFont="1" applyBorder="1" applyAlignment="1">
      <alignment horizontal="left"/>
    </xf>
    <xf numFmtId="0" fontId="8" fillId="2" borderId="44" xfId="0" applyFont="1" applyFill="1" applyBorder="1" applyAlignment="1">
      <alignment horizontal="left"/>
    </xf>
    <xf numFmtId="0" fontId="11" fillId="0" borderId="40" xfId="0" applyFont="1" applyFill="1" applyBorder="1" applyAlignment="1">
      <alignment horizontal="center"/>
    </xf>
    <xf numFmtId="164" fontId="3" fillId="0" borderId="4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3" fillId="0" borderId="40" xfId="0" applyNumberFormat="1" applyFont="1" applyFill="1" applyBorder="1" applyAlignment="1">
      <alignment horizontal="center"/>
    </xf>
    <xf numFmtId="0" fontId="8" fillId="3" borderId="46" xfId="0" applyFont="1" applyFill="1" applyBorder="1"/>
    <xf numFmtId="0" fontId="27" fillId="0" borderId="53" xfId="0" applyFont="1" applyBorder="1" applyAlignment="1">
      <alignment horizontal="center"/>
    </xf>
    <xf numFmtId="0" fontId="24" fillId="0" borderId="54" xfId="0" applyFont="1" applyBorder="1" applyAlignment="1">
      <alignment horizontal="center"/>
    </xf>
    <xf numFmtId="10" fontId="27" fillId="0" borderId="21" xfId="0" applyNumberFormat="1" applyFont="1" applyFill="1" applyBorder="1" applyAlignment="1">
      <alignment horizontal="right"/>
    </xf>
    <xf numFmtId="10" fontId="27" fillId="0" borderId="55" xfId="0" applyNumberFormat="1" applyFont="1" applyFill="1" applyBorder="1" applyAlignment="1">
      <alignment horizontal="right"/>
    </xf>
    <xf numFmtId="10" fontId="27" fillId="0" borderId="52" xfId="0" applyNumberFormat="1" applyFont="1" applyFill="1" applyBorder="1" applyAlignment="1">
      <alignment horizontal="right"/>
    </xf>
    <xf numFmtId="10" fontId="27" fillId="0" borderId="56" xfId="1" applyNumberFormat="1" applyFont="1" applyBorder="1" applyAlignment="1">
      <alignment horizontal="right"/>
    </xf>
    <xf numFmtId="0" fontId="22" fillId="0" borderId="57" xfId="0" applyFont="1" applyBorder="1" applyAlignment="1">
      <alignment horizontal="left"/>
    </xf>
    <xf numFmtId="0" fontId="28" fillId="0" borderId="58" xfId="0" applyFont="1" applyBorder="1" applyAlignment="1">
      <alignment horizontal="center"/>
    </xf>
    <xf numFmtId="4" fontId="26" fillId="0" borderId="59" xfId="0" applyNumberFormat="1" applyFont="1" applyFill="1" applyBorder="1" applyAlignment="1">
      <alignment horizontal="right"/>
    </xf>
    <xf numFmtId="4" fontId="26" fillId="0" borderId="60" xfId="0" applyNumberFormat="1" applyFont="1" applyFill="1" applyBorder="1" applyAlignment="1">
      <alignment horizontal="right"/>
    </xf>
    <xf numFmtId="4" fontId="26" fillId="0" borderId="61" xfId="0" applyNumberFormat="1" applyFont="1" applyFill="1" applyBorder="1" applyAlignment="1">
      <alignment horizontal="right"/>
    </xf>
    <xf numFmtId="4" fontId="26" fillId="0" borderId="62" xfId="0" applyNumberFormat="1" applyFont="1" applyFill="1" applyBorder="1" applyAlignment="1">
      <alignment horizontal="right"/>
    </xf>
    <xf numFmtId="4" fontId="26" fillId="0" borderId="63" xfId="0" applyNumberFormat="1" applyFont="1" applyFill="1" applyBorder="1" applyAlignment="1">
      <alignment horizontal="right"/>
    </xf>
    <xf numFmtId="0" fontId="22" fillId="0" borderId="11" xfId="0" applyFont="1" applyBorder="1" applyAlignment="1">
      <alignment horizontal="left"/>
    </xf>
    <xf numFmtId="0" fontId="28" fillId="0" borderId="9" xfId="0" applyFont="1" applyBorder="1" applyAlignment="1">
      <alignment horizontal="center"/>
    </xf>
    <xf numFmtId="4" fontId="26" fillId="0" borderId="64" xfId="0" applyNumberFormat="1" applyFont="1" applyFill="1" applyBorder="1" applyAlignment="1">
      <alignment horizontal="right"/>
    </xf>
    <xf numFmtId="4" fontId="26" fillId="0" borderId="65" xfId="0" applyNumberFormat="1" applyFont="1" applyFill="1" applyBorder="1" applyAlignment="1">
      <alignment horizontal="right"/>
    </xf>
    <xf numFmtId="4" fontId="26" fillId="0" borderId="66" xfId="0" applyNumberFormat="1" applyFont="1" applyFill="1" applyBorder="1" applyAlignment="1">
      <alignment horizontal="right"/>
    </xf>
    <xf numFmtId="4" fontId="26" fillId="0" borderId="67" xfId="0" applyNumberFormat="1" applyFont="1" applyFill="1" applyBorder="1" applyAlignment="1">
      <alignment horizontal="right"/>
    </xf>
    <xf numFmtId="4" fontId="26" fillId="0" borderId="10" xfId="0" applyNumberFormat="1" applyFont="1" applyFill="1" applyBorder="1" applyAlignment="1">
      <alignment horizontal="right"/>
    </xf>
    <xf numFmtId="2" fontId="2" fillId="0" borderId="21" xfId="0" applyNumberFormat="1" applyFont="1" applyBorder="1"/>
    <xf numFmtId="10" fontId="4" fillId="0" borderId="21" xfId="0" applyNumberFormat="1" applyFont="1" applyBorder="1"/>
    <xf numFmtId="10" fontId="4" fillId="0" borderId="22" xfId="0" applyNumberFormat="1" applyFont="1" applyBorder="1"/>
    <xf numFmtId="0" fontId="22" fillId="5" borderId="37" xfId="0" applyFont="1" applyFill="1" applyBorder="1" applyAlignment="1">
      <alignment horizontal="left"/>
    </xf>
    <xf numFmtId="0" fontId="28" fillId="5" borderId="9" xfId="0" applyFont="1" applyFill="1" applyBorder="1" applyAlignment="1">
      <alignment horizontal="center"/>
    </xf>
    <xf numFmtId="4" fontId="26" fillId="5" borderId="39" xfId="0" applyNumberFormat="1" applyFont="1" applyFill="1" applyBorder="1" applyAlignment="1">
      <alignment horizontal="right"/>
    </xf>
    <xf numFmtId="4" fontId="26" fillId="5" borderId="12" xfId="0" applyNumberFormat="1" applyFont="1" applyFill="1" applyBorder="1" applyAlignment="1">
      <alignment horizontal="right"/>
    </xf>
    <xf numFmtId="4" fontId="26" fillId="5" borderId="33" xfId="0" applyNumberFormat="1" applyFont="1" applyFill="1" applyBorder="1" applyAlignment="1">
      <alignment horizontal="right"/>
    </xf>
    <xf numFmtId="4" fontId="26" fillId="5" borderId="19" xfId="0" applyNumberFormat="1" applyFont="1" applyFill="1" applyBorder="1" applyAlignment="1">
      <alignment horizontal="right"/>
    </xf>
    <xf numFmtId="4" fontId="26" fillId="5" borderId="35" xfId="0" applyNumberFormat="1" applyFont="1" applyFill="1" applyBorder="1" applyAlignment="1">
      <alignment horizontal="right"/>
    </xf>
    <xf numFmtId="0" fontId="27" fillId="5" borderId="5" xfId="0" applyFont="1" applyFill="1" applyBorder="1" applyAlignment="1">
      <alignment horizontal="center"/>
    </xf>
    <xf numFmtId="0" fontId="24" fillId="5" borderId="16" xfId="0" applyFont="1" applyFill="1" applyBorder="1" applyAlignment="1">
      <alignment horizontal="center"/>
    </xf>
    <xf numFmtId="10" fontId="27" fillId="5" borderId="29" xfId="0" applyNumberFormat="1" applyFont="1" applyFill="1" applyBorder="1" applyAlignment="1">
      <alignment horizontal="right"/>
    </xf>
    <xf numFmtId="10" fontId="27" fillId="5" borderId="49" xfId="0" applyNumberFormat="1" applyFont="1" applyFill="1" applyBorder="1" applyAlignment="1">
      <alignment horizontal="right"/>
    </xf>
    <xf numFmtId="10" fontId="27" fillId="5" borderId="51" xfId="0" applyNumberFormat="1" applyFont="1" applyFill="1" applyBorder="1" applyAlignment="1">
      <alignment horizontal="right"/>
    </xf>
    <xf numFmtId="10" fontId="27" fillId="5" borderId="15" xfId="1" applyNumberFormat="1" applyFont="1" applyFill="1" applyBorder="1" applyAlignment="1">
      <alignment horizontal="right"/>
    </xf>
    <xf numFmtId="4" fontId="5" fillId="2" borderId="45" xfId="0" applyNumberFormat="1" applyFont="1" applyFill="1" applyBorder="1" applyAlignment="1">
      <alignment horizontal="right"/>
    </xf>
    <xf numFmtId="0" fontId="21" fillId="2" borderId="68" xfId="0" applyFont="1" applyFill="1" applyBorder="1" applyAlignment="1"/>
    <xf numFmtId="0" fontId="21" fillId="2" borderId="69" xfId="0" applyFont="1" applyFill="1" applyBorder="1" applyAlignment="1"/>
    <xf numFmtId="0" fontId="21" fillId="2" borderId="70" xfId="0" applyFont="1" applyFill="1" applyBorder="1" applyAlignment="1"/>
    <xf numFmtId="0" fontId="13" fillId="0" borderId="57" xfId="0" applyFont="1" applyBorder="1"/>
    <xf numFmtId="0" fontId="8" fillId="0" borderId="73" xfId="0" applyFont="1" applyBorder="1" applyAlignment="1">
      <alignment horizontal="center"/>
    </xf>
    <xf numFmtId="0" fontId="0" fillId="0" borderId="7" xfId="0" applyBorder="1"/>
    <xf numFmtId="0" fontId="13" fillId="0" borderId="37" xfId="0" applyFont="1" applyBorder="1"/>
    <xf numFmtId="0" fontId="22" fillId="0" borderId="33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2" fontId="3" fillId="0" borderId="33" xfId="0" applyNumberFormat="1" applyFont="1" applyFill="1" applyBorder="1" applyAlignment="1">
      <alignment horizontal="center"/>
    </xf>
    <xf numFmtId="165" fontId="3" fillId="0" borderId="19" xfId="0" applyNumberFormat="1" applyFont="1" applyBorder="1" applyAlignment="1"/>
    <xf numFmtId="165" fontId="14" fillId="0" borderId="27" xfId="0" applyNumberFormat="1" applyFont="1" applyBorder="1" applyAlignment="1"/>
    <xf numFmtId="167" fontId="2" fillId="0" borderId="26" xfId="0" applyNumberFormat="1" applyFont="1" applyBorder="1" applyAlignment="1">
      <alignment horizontal="right"/>
    </xf>
    <xf numFmtId="2" fontId="2" fillId="0" borderId="33" xfId="0" applyNumberFormat="1" applyFont="1" applyBorder="1"/>
    <xf numFmtId="165" fontId="4" fillId="0" borderId="19" xfId="0" applyNumberFormat="1" applyFont="1" applyBorder="1"/>
    <xf numFmtId="167" fontId="2" fillId="4" borderId="37" xfId="0" applyNumberFormat="1" applyFont="1" applyFill="1" applyBorder="1"/>
    <xf numFmtId="2" fontId="2" fillId="4" borderId="33" xfId="0" applyNumberFormat="1" applyFont="1" applyFill="1" applyBorder="1" applyAlignment="1">
      <alignment horizontal="right"/>
    </xf>
    <xf numFmtId="10" fontId="4" fillId="4" borderId="20" xfId="0" applyNumberFormat="1" applyFont="1" applyFill="1" applyBorder="1"/>
    <xf numFmtId="10" fontId="4" fillId="4" borderId="27" xfId="0" applyNumberFormat="1" applyFont="1" applyFill="1" applyBorder="1"/>
    <xf numFmtId="167" fontId="2" fillId="0" borderId="26" xfId="0" applyNumberFormat="1" applyFont="1" applyBorder="1"/>
    <xf numFmtId="10" fontId="4" fillId="0" borderId="19" xfId="0" applyNumberFormat="1" applyFont="1" applyBorder="1"/>
    <xf numFmtId="10" fontId="4" fillId="0" borderId="27" xfId="0" applyNumberFormat="1" applyFont="1" applyBorder="1"/>
    <xf numFmtId="167" fontId="2" fillId="0" borderId="74" xfId="0" applyNumberFormat="1" applyFont="1" applyBorder="1"/>
    <xf numFmtId="2" fontId="2" fillId="0" borderId="55" xfId="0" applyNumberFormat="1" applyFont="1" applyBorder="1"/>
    <xf numFmtId="10" fontId="4" fillId="0" borderId="52" xfId="0" applyNumberFormat="1" applyFont="1" applyBorder="1"/>
    <xf numFmtId="10" fontId="4" fillId="0" borderId="75" xfId="0" applyNumberFormat="1" applyFont="1" applyBorder="1"/>
    <xf numFmtId="167" fontId="2" fillId="5" borderId="76" xfId="0" applyNumberFormat="1" applyFont="1" applyFill="1" applyBorder="1" applyAlignment="1">
      <alignment horizontal="right"/>
    </xf>
    <xf numFmtId="2" fontId="2" fillId="5" borderId="29" xfId="0" applyNumberFormat="1" applyFont="1" applyFill="1" applyBorder="1"/>
    <xf numFmtId="2" fontId="2" fillId="5" borderId="49" xfId="0" applyNumberFormat="1" applyFont="1" applyFill="1" applyBorder="1"/>
    <xf numFmtId="10" fontId="4" fillId="5" borderId="51" xfId="0" applyNumberFormat="1" applyFont="1" applyFill="1" applyBorder="1"/>
    <xf numFmtId="10" fontId="4" fillId="5" borderId="77" xfId="0" applyNumberFormat="1" applyFont="1" applyFill="1" applyBorder="1"/>
    <xf numFmtId="10" fontId="4" fillId="5" borderId="29" xfId="0" applyNumberFormat="1" applyFont="1" applyFill="1" applyBorder="1"/>
    <xf numFmtId="10" fontId="4" fillId="5" borderId="30" xfId="0" applyNumberFormat="1" applyFont="1" applyFill="1" applyBorder="1"/>
    <xf numFmtId="0" fontId="3" fillId="0" borderId="0" xfId="0" applyFont="1" applyBorder="1"/>
    <xf numFmtId="4" fontId="3" fillId="6" borderId="29" xfId="0" applyNumberFormat="1" applyFont="1" applyFill="1" applyBorder="1" applyAlignment="1">
      <alignment horizontal="center"/>
    </xf>
    <xf numFmtId="0" fontId="0" fillId="6" borderId="0" xfId="0" applyFill="1"/>
    <xf numFmtId="3" fontId="11" fillId="6" borderId="24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8" fillId="7" borderId="26" xfId="0" applyFont="1" applyFill="1" applyBorder="1" applyAlignment="1">
      <alignment horizontal="left"/>
    </xf>
    <xf numFmtId="164" fontId="5" fillId="8" borderId="27" xfId="0" applyNumberFormat="1" applyFont="1" applyFill="1" applyBorder="1" applyAlignment="1">
      <alignment horizontal="right"/>
    </xf>
    <xf numFmtId="9" fontId="5" fillId="0" borderId="27" xfId="0" applyNumberFormat="1" applyFont="1" applyFill="1" applyBorder="1" applyAlignment="1">
      <alignment horizontal="center"/>
    </xf>
    <xf numFmtId="0" fontId="8" fillId="9" borderId="28" xfId="0" applyFont="1" applyFill="1" applyBorder="1"/>
    <xf numFmtId="0" fontId="30" fillId="0" borderId="29" xfId="0" applyFont="1" applyFill="1" applyBorder="1" applyAlignment="1">
      <alignment horizontal="center"/>
    </xf>
    <xf numFmtId="4" fontId="3" fillId="9" borderId="30" xfId="0" applyNumberFormat="1" applyFont="1" applyFill="1" applyBorder="1"/>
    <xf numFmtId="3" fontId="11" fillId="0" borderId="24" xfId="0" applyNumberFormat="1" applyFont="1" applyFill="1" applyBorder="1" applyAlignment="1">
      <alignment horizontal="center"/>
    </xf>
    <xf numFmtId="3" fontId="3" fillId="0" borderId="24" xfId="0" applyNumberFormat="1" applyFont="1" applyFill="1" applyBorder="1" applyAlignment="1">
      <alignment horizontal="center"/>
    </xf>
    <xf numFmtId="0" fontId="8" fillId="10" borderId="26" xfId="0" applyFont="1" applyFill="1" applyBorder="1" applyAlignment="1">
      <alignment horizontal="left"/>
    </xf>
    <xf numFmtId="164" fontId="5" fillId="10" borderId="27" xfId="0" applyNumberFormat="1" applyFont="1" applyFill="1" applyBorder="1" applyAlignment="1">
      <alignment horizontal="right"/>
    </xf>
    <xf numFmtId="0" fontId="8" fillId="11" borderId="28" xfId="0" applyFont="1" applyFill="1" applyBorder="1"/>
    <xf numFmtId="4" fontId="3" fillId="11" borderId="30" xfId="0" applyNumberFormat="1" applyFont="1" applyFill="1" applyBorder="1"/>
    <xf numFmtId="4" fontId="3" fillId="12" borderId="30" xfId="0" applyNumberFormat="1" applyFont="1" applyFill="1" applyBorder="1"/>
    <xf numFmtId="0" fontId="8" fillId="13" borderId="26" xfId="0" applyFont="1" applyFill="1" applyBorder="1" applyAlignment="1">
      <alignment horizontal="left"/>
    </xf>
    <xf numFmtId="164" fontId="5" fillId="13" borderId="27" xfId="0" applyNumberFormat="1" applyFont="1" applyFill="1" applyBorder="1" applyAlignment="1">
      <alignment horizontal="right"/>
    </xf>
    <xf numFmtId="0" fontId="8" fillId="14" borderId="28" xfId="0" applyFont="1" applyFill="1" applyBorder="1"/>
    <xf numFmtId="4" fontId="3" fillId="14" borderId="30" xfId="0" applyNumberFormat="1" applyFont="1" applyFill="1" applyBorder="1"/>
    <xf numFmtId="0" fontId="8" fillId="15" borderId="26" xfId="0" applyFont="1" applyFill="1" applyBorder="1" applyAlignment="1">
      <alignment horizontal="left"/>
    </xf>
    <xf numFmtId="164" fontId="5" fillId="15" borderId="27" xfId="0" applyNumberFormat="1" applyFont="1" applyFill="1" applyBorder="1" applyAlignment="1">
      <alignment horizontal="right"/>
    </xf>
    <xf numFmtId="0" fontId="8" fillId="16" borderId="28" xfId="0" applyFont="1" applyFill="1" applyBorder="1"/>
    <xf numFmtId="4" fontId="3" fillId="16" borderId="30" xfId="0" applyNumberFormat="1" applyFont="1" applyFill="1" applyBorder="1"/>
    <xf numFmtId="0" fontId="8" fillId="17" borderId="26" xfId="0" applyFont="1" applyFill="1" applyBorder="1" applyAlignment="1">
      <alignment horizontal="left"/>
    </xf>
    <xf numFmtId="164" fontId="5" fillId="17" borderId="27" xfId="0" applyNumberFormat="1" applyFont="1" applyFill="1" applyBorder="1" applyAlignment="1">
      <alignment horizontal="right"/>
    </xf>
    <xf numFmtId="0" fontId="8" fillId="18" borderId="28" xfId="0" applyFont="1" applyFill="1" applyBorder="1"/>
    <xf numFmtId="4" fontId="3" fillId="18" borderId="30" xfId="0" applyNumberFormat="1" applyFont="1" applyFill="1" applyBorder="1"/>
    <xf numFmtId="164" fontId="10" fillId="0" borderId="40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wrapText="1"/>
    </xf>
    <xf numFmtId="17" fontId="36" fillId="11" borderId="73" xfId="0" applyNumberFormat="1" applyFont="1" applyFill="1" applyBorder="1" applyAlignment="1">
      <alignment horizontal="center"/>
    </xf>
    <xf numFmtId="164" fontId="4" fillId="10" borderId="79" xfId="0" applyNumberFormat="1" applyFont="1" applyFill="1" applyBorder="1" applyAlignment="1">
      <alignment horizontal="center"/>
    </xf>
    <xf numFmtId="10" fontId="4" fillId="0" borderId="79" xfId="0" applyNumberFormat="1" applyFont="1" applyFill="1" applyBorder="1"/>
    <xf numFmtId="10" fontId="4" fillId="0" borderId="80" xfId="0" applyNumberFormat="1" applyFont="1" applyFill="1" applyBorder="1"/>
    <xf numFmtId="17" fontId="36" fillId="12" borderId="40" xfId="0" applyNumberFormat="1" applyFont="1" applyFill="1" applyBorder="1" applyAlignment="1">
      <alignment horizontal="center"/>
    </xf>
    <xf numFmtId="164" fontId="4" fillId="19" borderId="40" xfId="0" applyNumberFormat="1" applyFont="1" applyFill="1" applyBorder="1" applyAlignment="1">
      <alignment horizontal="center"/>
    </xf>
    <xf numFmtId="10" fontId="4" fillId="10" borderId="40" xfId="0" applyNumberFormat="1" applyFont="1" applyFill="1" applyBorder="1"/>
    <xf numFmtId="10" fontId="4" fillId="0" borderId="81" xfId="0" applyNumberFormat="1" applyFont="1" applyFill="1" applyBorder="1"/>
    <xf numFmtId="10" fontId="4" fillId="0" borderId="82" xfId="0" applyNumberFormat="1" applyFont="1" applyFill="1" applyBorder="1"/>
    <xf numFmtId="0" fontId="36" fillId="14" borderId="40" xfId="0" applyFont="1" applyFill="1" applyBorder="1" applyAlignment="1">
      <alignment horizontal="center"/>
    </xf>
    <xf numFmtId="164" fontId="4" fillId="13" borderId="40" xfId="0" applyNumberFormat="1" applyFont="1" applyFill="1" applyBorder="1" applyAlignment="1">
      <alignment horizontal="center"/>
    </xf>
    <xf numFmtId="10" fontId="4" fillId="19" borderId="40" xfId="0" applyNumberFormat="1" applyFont="1" applyFill="1" applyBorder="1"/>
    <xf numFmtId="0" fontId="4" fillId="16" borderId="83" xfId="0" applyFont="1" applyFill="1" applyBorder="1" applyAlignment="1">
      <alignment horizontal="center"/>
    </xf>
    <xf numFmtId="164" fontId="4" fillId="15" borderId="84" xfId="0" applyNumberFormat="1" applyFont="1" applyFill="1" applyBorder="1" applyAlignment="1">
      <alignment horizontal="center"/>
    </xf>
    <xf numFmtId="10" fontId="4" fillId="13" borderId="84" xfId="0" applyNumberFormat="1" applyFont="1" applyFill="1" applyBorder="1"/>
    <xf numFmtId="10" fontId="4" fillId="19" borderId="84" xfId="0" applyNumberFormat="1" applyFont="1" applyFill="1" applyBorder="1"/>
    <xf numFmtId="0" fontId="36" fillId="18" borderId="83" xfId="0" applyFont="1" applyFill="1" applyBorder="1" applyAlignment="1">
      <alignment horizontal="center"/>
    </xf>
    <xf numFmtId="164" fontId="4" fillId="17" borderId="84" xfId="0" applyNumberFormat="1" applyFont="1" applyFill="1" applyBorder="1" applyAlignment="1">
      <alignment horizontal="center"/>
    </xf>
    <xf numFmtId="10" fontId="4" fillId="15" borderId="84" xfId="0" applyNumberFormat="1" applyFont="1" applyFill="1" applyBorder="1"/>
    <xf numFmtId="10" fontId="4" fillId="15" borderId="40" xfId="0" applyNumberFormat="1" applyFont="1" applyFill="1" applyBorder="1"/>
    <xf numFmtId="0" fontId="4" fillId="9" borderId="40" xfId="0" applyFont="1" applyFill="1" applyBorder="1" applyAlignment="1">
      <alignment horizontal="center"/>
    </xf>
    <xf numFmtId="10" fontId="4" fillId="8" borderId="40" xfId="1" applyNumberFormat="1" applyFont="1" applyFill="1" applyBorder="1"/>
    <xf numFmtId="0" fontId="10" fillId="0" borderId="7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164" fontId="4" fillId="8" borderId="84" xfId="0" applyNumberFormat="1" applyFont="1" applyFill="1" applyBorder="1" applyAlignment="1">
      <alignment horizontal="center"/>
    </xf>
    <xf numFmtId="10" fontId="5" fillId="0" borderId="27" xfId="0" applyNumberFormat="1" applyFont="1" applyFill="1" applyBorder="1" applyAlignment="1">
      <alignment horizontal="center"/>
    </xf>
    <xf numFmtId="10" fontId="5" fillId="6" borderId="12" xfId="0" applyNumberFormat="1" applyFont="1" applyFill="1" applyBorder="1" applyAlignment="1">
      <alignment horizontal="center"/>
    </xf>
    <xf numFmtId="0" fontId="8" fillId="20" borderId="28" xfId="0" applyFont="1" applyFill="1" applyBorder="1"/>
    <xf numFmtId="0" fontId="8" fillId="21" borderId="28" xfId="0" applyFont="1" applyFill="1" applyBorder="1"/>
    <xf numFmtId="0" fontId="8" fillId="20" borderId="85" xfId="0" applyFont="1" applyFill="1" applyBorder="1"/>
    <xf numFmtId="0" fontId="8" fillId="21" borderId="85" xfId="0" applyFont="1" applyFill="1" applyBorder="1"/>
    <xf numFmtId="0" fontId="36" fillId="21" borderId="83" xfId="0" applyFont="1" applyFill="1" applyBorder="1" applyAlignment="1">
      <alignment horizontal="center"/>
    </xf>
    <xf numFmtId="164" fontId="4" fillId="20" borderId="84" xfId="0" applyNumberFormat="1" applyFont="1" applyFill="1" applyBorder="1" applyAlignment="1">
      <alignment horizontal="center"/>
    </xf>
    <xf numFmtId="10" fontId="4" fillId="17" borderId="40" xfId="1" applyNumberFormat="1" applyFont="1" applyFill="1" applyBorder="1"/>
    <xf numFmtId="10" fontId="4" fillId="8" borderId="40" xfId="0" applyNumberFormat="1" applyFont="1" applyFill="1" applyBorder="1"/>
    <xf numFmtId="10" fontId="4" fillId="10" borderId="40" xfId="0" applyNumberFormat="1" applyFont="1" applyFill="1" applyBorder="1" applyAlignment="1">
      <alignment horizontal="left"/>
    </xf>
    <xf numFmtId="2" fontId="20" fillId="3" borderId="18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0" fontId="21" fillId="2" borderId="70" xfId="0" applyFont="1" applyFill="1" applyBorder="1" applyAlignment="1">
      <alignment horizontal="center"/>
    </xf>
    <xf numFmtId="0" fontId="21" fillId="2" borderId="69" xfId="0" applyFont="1" applyFill="1" applyBorder="1" applyAlignment="1">
      <alignment horizontal="center"/>
    </xf>
    <xf numFmtId="0" fontId="21" fillId="2" borderId="71" xfId="0" applyFont="1" applyFill="1" applyBorder="1" applyAlignment="1">
      <alignment horizontal="center"/>
    </xf>
    <xf numFmtId="0" fontId="21" fillId="2" borderId="72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CBF1DA"/>
      <color rgb="FFB6ECCC"/>
      <color rgb="FFCCFFCC"/>
      <color rgb="FFB5EBCB"/>
      <color rgb="FFFBFECE"/>
      <color rgb="FFBCE292"/>
      <color rgb="FF66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- 2025</a:t>
            </a:r>
          </a:p>
        </c:rich>
      </c:tx>
      <c:layout>
        <c:manualLayout>
          <c:xMode val="edge"/>
          <c:yMode val="edge"/>
          <c:x val="0.42059797667916132"/>
          <c:y val="0.1961483550874550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8551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F24-4048-85A7-D253FC0B78A5}"/>
              </c:ext>
            </c:extLst>
          </c:dPt>
          <c:dPt>
            <c:idx val="2"/>
            <c:spPr>
              <a:gradFill rotWithShape="0">
                <a:gsLst>
                  <a:gs pos="0">
                    <a:schemeClr val="tx2">
                      <a:lumMod val="20000"/>
                      <a:lumOff val="8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24-4048-85A7-D253FC0B78A5}"/>
              </c:ext>
            </c:extLst>
          </c:dPt>
          <c:dPt>
            <c:idx val="3"/>
            <c:spPr>
              <a:gradFill rotWithShape="0">
                <a:gsLst>
                  <a:gs pos="0">
                    <a:schemeClr val="accent4">
                      <a:lumMod val="40000"/>
                      <a:lumOff val="6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F24-4048-85A7-D253FC0B78A5}"/>
              </c:ext>
            </c:extLst>
          </c:dPt>
          <c:dPt>
            <c:idx val="4"/>
            <c:spPr>
              <a:gradFill rotWithShape="0">
                <a:gsLst>
                  <a:gs pos="0">
                    <a:schemeClr val="accent6">
                      <a:lumMod val="60000"/>
                      <a:lumOff val="4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24-4048-85A7-D253FC0B78A5}"/>
              </c:ext>
            </c:extLst>
          </c:dPt>
          <c:dPt>
            <c:idx val="5"/>
            <c:spPr>
              <a:gradFill rotWithShape="0">
                <a:gsLst>
                  <a:gs pos="0">
                    <a:srgbClr val="FF00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4-4048-85A7-D253FC0B78A5}"/>
                </c:ext>
              </c:extLst>
            </c:dLbl>
            <c:dLbl>
              <c:idx val="1"/>
              <c:layout>
                <c:manualLayout>
                  <c:x val="4.8837973586055066E-17"/>
                  <c:y val="4.011816733231938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4-4048-85A7-D253FC0B78A5}"/>
                </c:ext>
              </c:extLst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4-4048-85A7-D253FC0B78A5}"/>
                </c:ext>
              </c:extLst>
            </c:dLbl>
            <c:dLbl>
              <c:idx val="3"/>
              <c:layout>
                <c:manualLayout>
                  <c:x val="0"/>
                  <c:y val="3.438700057055989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4-4048-85A7-D253FC0B78A5}"/>
                </c:ext>
              </c:extLst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4-4048-85A7-D253FC0B78A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Val val="1"/>
            </c:dLbl>
            <c:delete val="1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Report!$A$17:$A$22</c:f>
              <c:strCache>
                <c:ptCount val="6"/>
                <c:pt idx="0">
                  <c:v>3rd-28th Feb 2025</c:v>
                </c:pt>
                <c:pt idx="1">
                  <c:v>03/03/2025</c:v>
                </c:pt>
                <c:pt idx="2">
                  <c:v>10/03/2025</c:v>
                </c:pt>
                <c:pt idx="3">
                  <c:v>17/03/2025</c:v>
                </c:pt>
                <c:pt idx="4">
                  <c:v>24/03/2025</c:v>
                </c:pt>
                <c:pt idx="5">
                  <c:v>Average 2025</c:v>
                </c:pt>
              </c:strCache>
            </c:strRef>
          </c:cat>
          <c:val>
            <c:numRef>
              <c:f>Report!$B$17:$B$22</c:f>
              <c:numCache>
                <c:formatCode>0.00</c:formatCode>
                <c:ptCount val="6"/>
                <c:pt idx="0">
                  <c:v>53773.091003165442</c:v>
                </c:pt>
                <c:pt idx="1">
                  <c:v>62623.057212065665</c:v>
                </c:pt>
                <c:pt idx="2">
                  <c:v>64621.171735875192</c:v>
                </c:pt>
                <c:pt idx="3">
                  <c:v>59798.458938823038</c:v>
                </c:pt>
                <c:pt idx="4">
                  <c:v>58172.391776691511</c:v>
                </c:pt>
                <c:pt idx="5">
                  <c:v>61303.76991586385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F24-4048-85A7-D253FC0B78A5}"/>
            </c:ext>
          </c:extLst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Report!$A$17:$A$22</c:f>
              <c:strCache>
                <c:ptCount val="6"/>
                <c:pt idx="0">
                  <c:v>3rd-28th Feb 2025</c:v>
                </c:pt>
                <c:pt idx="1">
                  <c:v>03/03/2025</c:v>
                </c:pt>
                <c:pt idx="2">
                  <c:v>10/03/2025</c:v>
                </c:pt>
                <c:pt idx="3">
                  <c:v>17/03/2025</c:v>
                </c:pt>
                <c:pt idx="4">
                  <c:v>24/03/2025</c:v>
                </c:pt>
                <c:pt idx="5">
                  <c:v>Average 2025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24-4048-85A7-D253FC0B78A5}"/>
            </c:ext>
          </c:extLst>
        </c:ser>
        <c:axId val="103885440"/>
        <c:axId val="103899520"/>
      </c:barChart>
      <c:catAx>
        <c:axId val="1038854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99520"/>
        <c:crosses val="autoZero"/>
        <c:auto val="1"/>
        <c:lblAlgn val="ctr"/>
        <c:lblOffset val="100"/>
        <c:tickLblSkip val="1"/>
        <c:tickMarkSkip val="1"/>
      </c:catAx>
      <c:valAx>
        <c:axId val="103899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7389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8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4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delete val="1"/>
      </c:legendEntry>
      <c:layout>
        <c:manualLayout>
          <c:xMode val="edge"/>
          <c:yMode val="edge"/>
          <c:x val="0.32696107530087243"/>
          <c:y val="0.94687615746707565"/>
          <c:w val="0.39021954423529231"/>
          <c:h val="4.46927374301699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899232025983521E-2"/>
          <c:y val="0.3083176602924721"/>
          <c:w val="0.92335295439714737"/>
          <c:h val="0.60476400449944412"/>
        </c:manualLayout>
      </c:layout>
      <c:lineChart>
        <c:grouping val="standard"/>
        <c:ser>
          <c:idx val="0"/>
          <c:order val="0"/>
          <c:tx>
            <c:v>Fluctuation vs base period</c:v>
          </c:tx>
          <c:cat>
            <c:strRef>
              <c:f>Report!$A$18:$A$22</c:f>
              <c:strCache>
                <c:ptCount val="5"/>
                <c:pt idx="0">
                  <c:v>03/03/2025</c:v>
                </c:pt>
                <c:pt idx="1">
                  <c:v>10/03/2025</c:v>
                </c:pt>
                <c:pt idx="2">
                  <c:v>17/03/2025</c:v>
                </c:pt>
                <c:pt idx="3">
                  <c:v>24/03/2025</c:v>
                </c:pt>
                <c:pt idx="4">
                  <c:v>Average 2025</c:v>
                </c:pt>
              </c:strCache>
            </c:strRef>
          </c:cat>
          <c:val>
            <c:numRef>
              <c:f>Report!$D$18:$D$22</c:f>
              <c:numCache>
                <c:formatCode>0.00%</c:formatCode>
                <c:ptCount val="5"/>
                <c:pt idx="0">
                  <c:v>9.3274138541347321E-2</c:v>
                </c:pt>
                <c:pt idx="1">
                  <c:v>0.11744666948604092</c:v>
                </c:pt>
                <c:pt idx="2">
                  <c:v>5.3798096877777507E-2</c:v>
                </c:pt>
                <c:pt idx="3">
                  <c:v>5.1674467109118466E-2</c:v>
                </c:pt>
                <c:pt idx="4">
                  <c:v>7.9048343003571095E-2</c:v>
                </c:pt>
              </c:numCache>
            </c:numRef>
          </c:val>
        </c:ser>
        <c:ser>
          <c:idx val="1"/>
          <c:order val="1"/>
          <c:tx>
            <c:v>Weekly fluctuations</c:v>
          </c:tx>
          <c:cat>
            <c:strRef>
              <c:f>Report!$A$18:$A$22</c:f>
              <c:strCache>
                <c:ptCount val="5"/>
                <c:pt idx="0">
                  <c:v>03/03/2025</c:v>
                </c:pt>
                <c:pt idx="1">
                  <c:v>10/03/2025</c:v>
                </c:pt>
                <c:pt idx="2">
                  <c:v>17/03/2025</c:v>
                </c:pt>
                <c:pt idx="3">
                  <c:v>24/03/2025</c:v>
                </c:pt>
                <c:pt idx="4">
                  <c:v>Average 2025</c:v>
                </c:pt>
              </c:strCache>
            </c:strRef>
          </c:cat>
          <c:val>
            <c:numRef>
              <c:f>Report!$E$18:$E$22</c:f>
              <c:numCache>
                <c:formatCode>0.00%</c:formatCode>
                <c:ptCount val="5"/>
                <c:pt idx="0">
                  <c:v>9.3274138541347321E-2</c:v>
                </c:pt>
                <c:pt idx="1">
                  <c:v>2.2110219287675505E-2</c:v>
                </c:pt>
                <c:pt idx="2">
                  <c:v>-5.6958935353521693E-2</c:v>
                </c:pt>
                <c:pt idx="3">
                  <c:v>-2.0152150349777285E-3</c:v>
                </c:pt>
                <c:pt idx="4">
                  <c:v>2.6028848993261987E-2</c:v>
                </c:pt>
              </c:numCache>
            </c:numRef>
          </c:val>
        </c:ser>
        <c:marker val="1"/>
        <c:axId val="104442880"/>
        <c:axId val="104444672"/>
      </c:lineChart>
      <c:catAx>
        <c:axId val="104442880"/>
        <c:scaling>
          <c:orientation val="minMax"/>
        </c:scaling>
        <c:axPos val="b"/>
        <c:minorGridlines/>
        <c:numFmt formatCode="@" sourceLinked="0"/>
        <c:majorTickMark val="cross"/>
        <c:minorTickMark val="cross"/>
        <c:tickLblPos val="nextTo"/>
        <c:spPr>
          <a:noFill/>
          <a:ln>
            <a:solidFill>
              <a:srgbClr val="000000"/>
            </a:solidFill>
          </a:ln>
        </c:spPr>
        <c:txPr>
          <a:bodyPr rot="2700000"/>
          <a:lstStyle/>
          <a:p>
            <a:pPr>
              <a:defRPr/>
            </a:pPr>
            <a:endParaRPr lang="en-US"/>
          </a:p>
        </c:txPr>
        <c:crossAx val="104444672"/>
        <c:crosses val="autoZero"/>
        <c:auto val="1"/>
        <c:lblAlgn val="ctr"/>
        <c:lblOffset val="100"/>
        <c:tickLblSkip val="1"/>
      </c:catAx>
      <c:valAx>
        <c:axId val="104444672"/>
        <c:scaling>
          <c:orientation val="minMax"/>
          <c:max val="0.12000000000000002"/>
          <c:min val="-7.0000000000000021E-2"/>
        </c:scaling>
        <c:axPos val="l"/>
        <c:majorGridlines/>
        <c:numFmt formatCode="0.00%" sourceLinked="1"/>
        <c:tickLblPos val="nextTo"/>
        <c:crossAx val="104442880"/>
        <c:crosses val="autoZero"/>
        <c:crossBetween val="midCat"/>
        <c:majorUnit val="1.0000000000000005E-2"/>
        <c:minorUnit val="1.0000000000000005E-2"/>
      </c:valAx>
      <c:spPr>
        <a:gradFill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127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r"/>
      <c:layout>
        <c:manualLayout>
          <c:xMode val="edge"/>
          <c:yMode val="edge"/>
          <c:x val="0.36178773649774548"/>
          <c:y val="0.92269921259844268"/>
          <c:w val="0.18104015497628595"/>
          <c:h val="6.8887289088863893E-2"/>
        </c:manualLayout>
      </c:layout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Fatouch Plate Price - </a:t>
            </a:r>
            <a:r>
              <a:rPr lang="en-US" sz="1600"/>
              <a:t>Yearly Change in %</a:t>
            </a:r>
          </a:p>
          <a:p>
            <a:pPr>
              <a:defRPr/>
            </a:pPr>
            <a:r>
              <a:rPr lang="en-US" sz="1600"/>
              <a:t>2019-2025</a:t>
            </a:r>
          </a:p>
        </c:rich>
      </c:tx>
      <c:layout>
        <c:manualLayout>
          <c:xMode val="edge"/>
          <c:yMode val="edge"/>
          <c:x val="0.32778604167016662"/>
          <c:y val="0.11510793105729807"/>
        </c:manualLayout>
      </c:layout>
    </c:title>
    <c:plotArea>
      <c:layout>
        <c:manualLayout>
          <c:layoutTarget val="inner"/>
          <c:xMode val="edge"/>
          <c:yMode val="edge"/>
          <c:x val="9.0337685062094525E-2"/>
          <c:y val="0.25675307415216653"/>
          <c:w val="0.85872336664988091"/>
          <c:h val="0.64249615629576462"/>
        </c:manualLayout>
      </c:layout>
      <c:lineChart>
        <c:grouping val="standard"/>
        <c:ser>
          <c:idx val="0"/>
          <c:order val="0"/>
          <c:tx>
            <c:strRef>
              <c:f>Comparison!$C$86:$C$87</c:f>
              <c:strCache>
                <c:ptCount val="1"/>
                <c:pt idx="0">
                  <c:v>Yearly Change -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gradFill>
                <a:gsLst>
                  <a:gs pos="0">
                    <a:srgbClr val="C00000"/>
                  </a:gs>
                  <a:gs pos="13000">
                    <a:srgbClr val="F8B049"/>
                  </a:gs>
                  <a:gs pos="21001">
                    <a:srgbClr val="F8B049"/>
                  </a:gs>
                  <a:gs pos="63000">
                    <a:srgbClr val="FEE7F2"/>
                  </a:gs>
                  <a:gs pos="67000">
                    <a:srgbClr val="F952A0"/>
                  </a:gs>
                  <a:gs pos="69000">
                    <a:srgbClr val="C50849"/>
                  </a:gs>
                  <a:gs pos="82001">
                    <a:srgbClr val="B43E85"/>
                  </a:gs>
                  <a:gs pos="100000">
                    <a:srgbClr val="F8B049"/>
                  </a:gs>
                </a:gsLst>
                <a:lin ang="5400000" scaled="0"/>
              </a:gradFill>
            </c:spPr>
          </c:marker>
          <c:cat>
            <c:strRef>
              <c:f>Comparison!$A$88:$A$93</c:f>
              <c:strCache>
                <c:ptCount val="6"/>
                <c:pt idx="0">
                  <c:v>Average 2020</c:v>
                </c:pt>
                <c:pt idx="1">
                  <c:v>Average 2021</c:v>
                </c:pt>
                <c:pt idx="2">
                  <c:v>Average 2022</c:v>
                </c:pt>
                <c:pt idx="3">
                  <c:v>Average 2023</c:v>
                </c:pt>
                <c:pt idx="4">
                  <c:v>Average 2024</c:v>
                </c:pt>
                <c:pt idx="5">
                  <c:v>Average 2025</c:v>
                </c:pt>
              </c:strCache>
            </c:strRef>
          </c:cat>
          <c:val>
            <c:numRef>
              <c:f>Comparison!$C$88:$C$93</c:f>
              <c:numCache>
                <c:formatCode>0.00%</c:formatCode>
                <c:ptCount val="6"/>
                <c:pt idx="0">
                  <c:v>0.36451122697916533</c:v>
                </c:pt>
                <c:pt idx="1">
                  <c:v>1.5192200605960648</c:v>
                </c:pt>
                <c:pt idx="2">
                  <c:v>2.8191775338215361</c:v>
                </c:pt>
                <c:pt idx="3">
                  <c:v>2.0736435137106124</c:v>
                </c:pt>
                <c:pt idx="4">
                  <c:v>0.50555594541580973</c:v>
                </c:pt>
                <c:pt idx="5">
                  <c:v>0.15753629629980481</c:v>
                </c:pt>
              </c:numCache>
            </c:numRef>
          </c:val>
        </c:ser>
        <c:marker val="1"/>
        <c:axId val="104627584"/>
        <c:axId val="104654336"/>
      </c:lineChart>
      <c:catAx>
        <c:axId val="104627584"/>
        <c:scaling>
          <c:orientation val="minMax"/>
        </c:scaling>
        <c:axPos val="b"/>
        <c:minorTickMark val="cross"/>
        <c:tickLblPos val="nextTo"/>
        <c:txPr>
          <a:bodyPr rot="900000"/>
          <a:lstStyle/>
          <a:p>
            <a:pPr>
              <a:defRPr/>
            </a:pPr>
            <a:endParaRPr lang="en-US"/>
          </a:p>
        </c:txPr>
        <c:crossAx val="104654336"/>
        <c:crosses val="autoZero"/>
        <c:auto val="1"/>
        <c:lblAlgn val="ctr"/>
        <c:lblOffset val="100"/>
      </c:catAx>
      <c:valAx>
        <c:axId val="104654336"/>
        <c:scaling>
          <c:orientation val="minMax"/>
          <c:max val="2.9"/>
          <c:min val="0"/>
        </c:scaling>
        <c:axPos val="l"/>
        <c:majorGridlines/>
        <c:numFmt formatCode="0.00%" sourceLinked="1"/>
        <c:tickLblPos val="nextTo"/>
        <c:crossAx val="104627584"/>
        <c:crosses val="autoZero"/>
        <c:crossBetween val="between"/>
        <c:majorUnit val="0.2"/>
        <c:minorUnit val="2.0000000000000011E-2"/>
      </c:valAx>
      <c:spPr>
        <a:gradFill>
          <a:gsLst>
            <a:gs pos="0">
              <a:schemeClr val="bg2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</c:spPr>
    </c:plotArea>
    <c:plotVisOnly val="1"/>
  </c:chart>
  <c:printSettings>
    <c:headerFooter/>
    <c:pageMargins b="0.74803149606299479" l="0.70866141732283772" r="0.70866141732283772" t="0.74803149606299479" header="0.31496062992126239" footer="0.31496062992126239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Fatouch</a:t>
            </a:r>
            <a:r>
              <a:rPr lang="en-US" baseline="0"/>
              <a:t> Index - </a:t>
            </a:r>
            <a:r>
              <a:rPr lang="en-US" sz="1600"/>
              <a:t>Yearly Change in %</a:t>
            </a:r>
          </a:p>
          <a:p>
            <a:pPr>
              <a:defRPr/>
            </a:pPr>
            <a:r>
              <a:rPr lang="en-US" sz="1600"/>
              <a:t>2019-2024</a:t>
            </a:r>
          </a:p>
        </c:rich>
      </c:tx>
      <c:layout>
        <c:manualLayout>
          <c:xMode val="edge"/>
          <c:yMode val="edge"/>
          <c:x val="0.33979141790733208"/>
          <c:y val="0.12260538247886422"/>
        </c:manualLayout>
      </c:layout>
    </c:title>
    <c:plotArea>
      <c:layout>
        <c:manualLayout>
          <c:layoutTarget val="inner"/>
          <c:xMode val="edge"/>
          <c:yMode val="edge"/>
          <c:x val="8.0031304752020763E-2"/>
          <c:y val="0.25644690669516546"/>
          <c:w val="0.86538035486277076"/>
          <c:h val="0.64856502921534187"/>
        </c:manualLayout>
      </c:layout>
      <c:lineChart>
        <c:grouping val="standard"/>
        <c:ser>
          <c:idx val="0"/>
          <c:order val="0"/>
          <c:tx>
            <c:strRef>
              <c:f>Comparison!$C$119:$C$120</c:f>
              <c:strCache>
                <c:ptCount val="1"/>
                <c:pt idx="0">
                  <c:v>Yearly Change -</c:v>
                </c:pt>
              </c:strCache>
            </c:strRef>
          </c:tx>
          <c:marker>
            <c:symbol val="square"/>
            <c:size val="7"/>
            <c:spPr>
              <a:gradFill>
                <a:gsLst>
                  <a:gs pos="0">
                    <a:srgbClr val="5E9EFF"/>
                  </a:gs>
                  <a:gs pos="39999">
                    <a:srgbClr val="85C2FF"/>
                  </a:gs>
                  <a:gs pos="70000">
                    <a:srgbClr val="C4D6EB"/>
                  </a:gs>
                  <a:gs pos="100000">
                    <a:srgbClr val="FFEBFA"/>
                  </a:gs>
                </a:gsLst>
                <a:path path="circle">
                  <a:fillToRect l="100000" t="100000"/>
                </a:path>
              </a:gradFill>
            </c:spPr>
          </c:marker>
          <c:cat>
            <c:strRef>
              <c:f>Comparison!$A$121:$A$126</c:f>
              <c:strCache>
                <c:ptCount val="6"/>
                <c:pt idx="0">
                  <c:v>Average 2020</c:v>
                </c:pt>
                <c:pt idx="1">
                  <c:v>Average 2021</c:v>
                </c:pt>
                <c:pt idx="2">
                  <c:v>Average 2022</c:v>
                </c:pt>
                <c:pt idx="3">
                  <c:v>Average 2023</c:v>
                </c:pt>
                <c:pt idx="4">
                  <c:v>Average 2024</c:v>
                </c:pt>
                <c:pt idx="5">
                  <c:v>Average 2025</c:v>
                </c:pt>
              </c:strCache>
            </c:strRef>
          </c:cat>
          <c:val>
            <c:numRef>
              <c:f>Comparison!$C$121:$C$126</c:f>
              <c:numCache>
                <c:formatCode>0.00%</c:formatCode>
                <c:ptCount val="6"/>
                <c:pt idx="0">
                  <c:v>0.26202137159658745</c:v>
                </c:pt>
                <c:pt idx="1">
                  <c:v>2.6414844733804559</c:v>
                </c:pt>
                <c:pt idx="2">
                  <c:v>1.9268768221322994</c:v>
                </c:pt>
                <c:pt idx="3">
                  <c:v>2.6683585381132064</c:v>
                </c:pt>
                <c:pt idx="4">
                  <c:v>0.27356614666009849</c:v>
                </c:pt>
                <c:pt idx="5">
                  <c:v>0.17969858471851607</c:v>
                </c:pt>
              </c:numCache>
            </c:numRef>
          </c:val>
        </c:ser>
        <c:marker val="1"/>
        <c:axId val="104796928"/>
        <c:axId val="104798848"/>
      </c:lineChart>
      <c:catAx>
        <c:axId val="104796928"/>
        <c:scaling>
          <c:orientation val="minMax"/>
        </c:scaling>
        <c:axPos val="b"/>
        <c:minorTickMark val="cross"/>
        <c:tickLblPos val="nextTo"/>
        <c:txPr>
          <a:bodyPr rot="900000"/>
          <a:lstStyle/>
          <a:p>
            <a:pPr>
              <a:defRPr/>
            </a:pPr>
            <a:endParaRPr lang="en-US"/>
          </a:p>
        </c:txPr>
        <c:crossAx val="104798848"/>
        <c:crosses val="autoZero"/>
        <c:auto val="1"/>
        <c:lblAlgn val="ctr"/>
        <c:lblOffset val="100"/>
      </c:catAx>
      <c:valAx>
        <c:axId val="104798848"/>
        <c:scaling>
          <c:orientation val="minMax"/>
        </c:scaling>
        <c:axPos val="l"/>
        <c:majorGridlines/>
        <c:numFmt formatCode="0.00%" sourceLinked="1"/>
        <c:tickLblPos val="nextTo"/>
        <c:crossAx val="104796928"/>
        <c:crosses val="autoZero"/>
        <c:crossBetween val="between"/>
        <c:majorUnit val="0.2"/>
      </c:valAx>
      <c:spPr>
        <a:gradFill>
          <a:gsLst>
            <a:gs pos="0">
              <a:srgbClr val="EEECE1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</c:spPr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/>
              <a:t>Fatouch Plate Price - </a:t>
            </a:r>
            <a:r>
              <a:rPr lang="en-US" sz="1800" b="1" i="0" u="none" strike="noStrike" baseline="0"/>
              <a:t>Yearly</a:t>
            </a:r>
            <a:r>
              <a:rPr lang="en-US" sz="1800" b="1" i="0" baseline="0"/>
              <a:t> Average in LBP</a:t>
            </a:r>
            <a:endParaRPr lang="en-US"/>
          </a:p>
          <a:p>
            <a:pPr algn="ctr">
              <a:defRPr/>
            </a:pPr>
            <a:r>
              <a:rPr lang="en-US" sz="1800" b="1" i="0" baseline="0"/>
              <a:t>2019-2025 </a:t>
            </a:r>
            <a:r>
              <a:rPr lang="en-US"/>
              <a:t>in LL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7711690342218032E-2"/>
          <c:y val="0.27646337389644493"/>
          <c:w val="0.78132985349773798"/>
          <c:h val="0.6665977046874698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Comparison!$B$86</c:f>
              <c:strCache>
                <c:ptCount val="1"/>
                <c:pt idx="0">
                  <c:v>in LL</c:v>
                </c:pt>
              </c:strCache>
            </c:strRef>
          </c:tx>
          <c:dLbls>
            <c:showVal val="1"/>
          </c:dLbls>
          <c:cat>
            <c:strRef>
              <c:f>Comparison!$A$87:$A$93</c:f>
              <c:strCache>
                <c:ptCount val="7"/>
                <c:pt idx="0">
                  <c:v>Average 2019</c:v>
                </c:pt>
                <c:pt idx="1">
                  <c:v>Average 2020</c:v>
                </c:pt>
                <c:pt idx="2">
                  <c:v>Average 2021</c:v>
                </c:pt>
                <c:pt idx="3">
                  <c:v>Average 2022</c:v>
                </c:pt>
                <c:pt idx="4">
                  <c:v>Average 2023</c:v>
                </c:pt>
                <c:pt idx="5">
                  <c:v>Average 2024</c:v>
                </c:pt>
                <c:pt idx="6">
                  <c:v>Average 2025</c:v>
                </c:pt>
              </c:strCache>
            </c:strRef>
          </c:cat>
          <c:val>
            <c:numRef>
              <c:f>Comparison!$B$87:$B$93</c:f>
              <c:numCache>
                <c:formatCode>#,##0.0</c:formatCode>
                <c:ptCount val="7"/>
                <c:pt idx="0">
                  <c:v>871.74427591269841</c:v>
                </c:pt>
                <c:pt idx="1">
                  <c:v>1189.5048515377</c:v>
                </c:pt>
                <c:pt idx="2">
                  <c:v>2996.6244841701177</c:v>
                </c:pt>
                <c:pt idx="3">
                  <c:v>11444.640907242063</c:v>
                </c:pt>
                <c:pt idx="4">
                  <c:v>35176.746291291704</c:v>
                </c:pt>
                <c:pt idx="5">
                  <c:v>52960.559519237766</c:v>
                </c:pt>
                <c:pt idx="6">
                  <c:v>61303.76991586385</c:v>
                </c:pt>
              </c:numCache>
            </c:numRef>
          </c:val>
        </c:ser>
        <c:axId val="104857984"/>
        <c:axId val="104859904"/>
      </c:barChart>
      <c:catAx>
        <c:axId val="104857984"/>
        <c:scaling>
          <c:orientation val="minMax"/>
        </c:scaling>
        <c:axPos val="b"/>
        <c:tickLblPos val="nextTo"/>
        <c:crossAx val="104859904"/>
        <c:crosses val="autoZero"/>
        <c:auto val="1"/>
        <c:lblAlgn val="ctr"/>
        <c:lblOffset val="100"/>
      </c:catAx>
      <c:valAx>
        <c:axId val="104859904"/>
        <c:scaling>
          <c:orientation val="minMax"/>
        </c:scaling>
        <c:axPos val="l"/>
        <c:majorGridlines/>
        <c:numFmt formatCode="#,##0.0" sourceLinked="1"/>
        <c:tickLblPos val="nextTo"/>
        <c:crossAx val="104857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4294967295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6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76201</xdr:rowOff>
    </xdr:from>
    <xdr:to>
      <xdr:col>0</xdr:col>
      <xdr:colOff>1352550</xdr:colOff>
      <xdr:row>5</xdr:row>
      <xdr:rowOff>123825</xdr:rowOff>
    </xdr:to>
    <xdr:pic>
      <xdr:nvPicPr>
        <xdr:cNvPr id="3" name="Picture 57" descr="Moet Logo_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76201"/>
          <a:ext cx="1352548" cy="1142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39</xdr:row>
      <xdr:rowOff>95251</xdr:rowOff>
    </xdr:from>
    <xdr:to>
      <xdr:col>13</xdr:col>
      <xdr:colOff>561976</xdr:colOff>
      <xdr:row>77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78</xdr:row>
      <xdr:rowOff>76200</xdr:rowOff>
    </xdr:from>
    <xdr:to>
      <xdr:col>13</xdr:col>
      <xdr:colOff>523874</xdr:colOff>
      <xdr:row>116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0</xdr:row>
      <xdr:rowOff>38101</xdr:rowOff>
    </xdr:from>
    <xdr:to>
      <xdr:col>13</xdr:col>
      <xdr:colOff>523875</xdr:colOff>
      <xdr:row>38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0.18433</cdr:y>
    </cdr:from>
    <cdr:to>
      <cdr:x>0.2419</cdr:x>
      <cdr:y>0.24843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220237"/>
          <a:ext cx="2161249" cy="424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 General of Economy and Trade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Technical Center for Pricing Policies 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0.00107</cdr:x>
      <cdr:y>0.00626</cdr:y>
    </cdr:from>
    <cdr:to>
      <cdr:x>0.1703</cdr:x>
      <cdr:y>0.183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D36479DB-2616-46BD-9AE2-5F92AF1FA0FA}"/>
            </a:ext>
          </a:extLst>
        </cdr:cNvPr>
        <cdr:cNvPicPr>
          <a:picLocks xmlns:a="http://schemas.openxmlformats.org/drawingml/2006/main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525" y="41439"/>
          <a:ext cx="1512000" cy="117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0.00418</cdr:x>
      <cdr:y>0.00618</cdr:y>
    </cdr:from>
    <cdr:to>
      <cdr:x>0.17252</cdr:x>
      <cdr:y>0.18267</cdr:y>
    </cdr:to>
    <cdr:pic>
      <cdr:nvPicPr>
        <cdr:cNvPr id="2" name="Picture 1" descr="Moet Logo_En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D36479DB-2616-46BD-9AE2-5F92AF1FA0FA}"/>
            </a:ext>
          </a:extLst>
        </cdr:cNvPr>
        <cdr:cNvPicPr>
          <a:picLocks xmlns:a="http://schemas.openxmlformats.org/drawingml/2006/main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274" y="38100"/>
          <a:ext cx="1422251" cy="108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0.00106</cdr:x>
      <cdr:y>0.1762</cdr:y>
    </cdr:from>
    <cdr:to>
      <cdr:x>0.24168</cdr:x>
      <cdr:y>0.23642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956" y="1085849"/>
          <a:ext cx="2032920" cy="371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ysClr val="windowText" lastClr="000000">
                  <a:lumMod val="50000"/>
                  <a:lumOff val="50000"/>
                </a:sysClr>
              </a:solidFill>
              <a:latin typeface="Times New Roman" pitchFamily="18" charset="0"/>
              <a:cs typeface="Times New Roman" pitchFamily="18" charset="0"/>
            </a:rPr>
            <a:t>Directorate General of Economy and Trade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ysClr val="windowText" lastClr="000000">
                  <a:lumMod val="50000"/>
                  <a:lumOff val="50000"/>
                </a:sysClr>
              </a:solidFill>
              <a:latin typeface="Times New Roman" pitchFamily="18" charset="0"/>
              <a:cs typeface="Times New Roman" pitchFamily="18" charset="0"/>
            </a:rPr>
            <a:t>Technical Center for Pricing Policies </a:t>
          </a:r>
          <a:endParaRPr lang="en-US" sz="900">
            <a:solidFill>
              <a:sysClr val="windowText" lastClr="000000">
                <a:lumMod val="50000"/>
                <a:lumOff val="50000"/>
              </a:sysClr>
            </a:solidFill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0.00225</cdr:x>
      <cdr:y>0.00938</cdr:y>
    </cdr:from>
    <cdr:to>
      <cdr:x>0.18715</cdr:x>
      <cdr:y>0.19844</cdr:y>
    </cdr:to>
    <cdr:pic>
      <cdr:nvPicPr>
        <cdr:cNvPr id="2" name="Picture 1" descr="Moet Logo_En">
          <a:extLst xmlns:a="http://schemas.openxmlformats.org/drawingml/2006/main">
            <a:ext uri="{FF2B5EF4-FFF2-40B4-BE49-F238E27FC236}">
              <a16:creationId xmlns:a16="http://schemas.microsoft.com/office/drawing/2014/main" xmlns="" xmlns:lc="http://schemas.openxmlformats.org/drawingml/2006/lockedCanvas" id="{D36479DB-2616-46BD-9AE2-5F92AF1FA0FA}"/>
            </a:ext>
          </a:extLst>
        </cdr:cNvPr>
        <cdr:cNvPicPr>
          <a:picLocks xmlns:a="http://schemas.openxmlformats.org/drawingml/2006/main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9050" y="57150"/>
          <a:ext cx="1562100" cy="1152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0.00227</cdr:x>
      <cdr:y>0.19949</cdr:y>
    </cdr:from>
    <cdr:to>
      <cdr:x>0.25281</cdr:x>
      <cdr:y>0.25909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9050" y="1254115"/>
          <a:ext cx="2107221" cy="374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ysClr val="windowText" lastClr="000000">
                  <a:lumMod val="50000"/>
                  <a:lumOff val="50000"/>
                </a:sysClr>
              </a:solidFill>
              <a:latin typeface="Times New Roman" pitchFamily="18" charset="0"/>
              <a:cs typeface="Times New Roman" pitchFamily="18" charset="0"/>
            </a:rPr>
            <a:t>Directorate General of Economy and Trade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ysClr val="windowText" lastClr="000000">
                  <a:lumMod val="50000"/>
                  <a:lumOff val="50000"/>
                </a:sysClr>
              </a:solidFill>
              <a:latin typeface="Times New Roman" pitchFamily="18" charset="0"/>
              <a:cs typeface="Times New Roman" pitchFamily="18" charset="0"/>
            </a:rPr>
            <a:t>Technical Center for Pricing Policies </a:t>
          </a:r>
          <a:endParaRPr lang="en-US" sz="900">
            <a:solidFill>
              <a:sysClr val="windowText" lastClr="000000">
                <a:lumMod val="50000"/>
                <a:lumOff val="50000"/>
              </a:sysClr>
            </a:solidFill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9523</xdr:colOff>
      <xdr:row>6</xdr:row>
      <xdr:rowOff>133350</xdr:rowOff>
    </xdr:to>
    <xdr:pic>
      <xdr:nvPicPr>
        <xdr:cNvPr id="3" name="Picture 57" descr="Moet Logo_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52548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83918" cy="673623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:a16="http://schemas.microsoft.com/office/drawing/2014/main" xmlns="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6" name="Picture 2" descr="Moet Logo_En">
          <a:extLst xmlns:a="http://schemas.openxmlformats.org/drawingml/2006/main">
            <a:ext uri="{FF2B5EF4-FFF2-40B4-BE49-F238E27FC236}">
              <a16:creationId xmlns:a16="http://schemas.microsoft.com/office/drawing/2014/main" xmlns="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-29459"/>
    <xdr:ext cx="9583918" cy="6667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</cdr:x>
      <cdr:y>0.15882</cdr:y>
    </cdr:from>
    <cdr:to>
      <cdr:x>0.24521</cdr:x>
      <cdr:y>0.29576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3546" y="10605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0.0103</cdr:x>
      <cdr:y>0</cdr:y>
    </cdr:from>
    <cdr:to>
      <cdr:x>0.1681</cdr:x>
      <cdr:y>0.17553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:a16="http://schemas.microsoft.com/office/drawing/2014/main" xmlns="" id="{D36479DB-2616-46BD-9AE2-5F92AF1FA0F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9409" y="0"/>
          <a:ext cx="1369786" cy="872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0.08339</cdr:x>
      <cdr:y>0.2</cdr:y>
    </cdr:from>
    <cdr:to>
      <cdr:x>0.17929</cdr:x>
      <cdr:y>0.33694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5092" y="13354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0.17481</cdr:y>
    </cdr:from>
    <cdr:to>
      <cdr:x>0.2513</cdr:x>
      <cdr:y>0.23887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158712"/>
          <a:ext cx="2395980" cy="42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</a:t>
          </a:r>
          <a:r>
            <a:rPr lang="en-US" sz="1100" b="1" i="1">
              <a:latin typeface="+mn-lt"/>
              <a:ea typeface="+mn-ea"/>
              <a:cs typeface="+mn-cs"/>
            </a:rPr>
            <a:t> </a:t>
          </a: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General of Economy and Trade Technical Center for Pricing Policies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0.36168</cdr:x>
      <cdr:y>0.15906</cdr:y>
    </cdr:from>
    <cdr:to>
      <cdr:x>0.7582</cdr:x>
      <cdr:y>0.22239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6314" y="1060516"/>
          <a:ext cx="3800181" cy="422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0.41393</cdr:x>
      <cdr:y>0.12077</cdr:y>
    </cdr:from>
    <cdr:to>
      <cdr:x>0.6916</cdr:x>
      <cdr:y>0.16642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67112" y="805206"/>
          <a:ext cx="2661109" cy="304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 fontAlgn="base"/>
          <a:r>
            <a:rPr lang="en-US" sz="1200" b="1" i="0" baseline="0">
              <a:latin typeface="Arial" pitchFamily="34" charset="0"/>
              <a:ea typeface="+mn-ea"/>
              <a:cs typeface="Arial" pitchFamily="34" charset="0"/>
            </a:rPr>
            <a:t>National fatouch Index - 2025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1504604</xdr:colOff>
      <xdr:row>7</xdr:row>
      <xdr:rowOff>38620</xdr:rowOff>
    </xdr:to>
    <xdr:pic>
      <xdr:nvPicPr>
        <xdr:cNvPr id="2" name="Picture 57" descr="Moet Logo_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1400175</xdr:colOff>
      <xdr:row>6</xdr:row>
      <xdr:rowOff>123824</xdr:rowOff>
    </xdr:to>
    <xdr:pic>
      <xdr:nvPicPr>
        <xdr:cNvPr id="3" name="Picture 57" descr="Moet Logo_E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00175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1400175</xdr:colOff>
      <xdr:row>81</xdr:row>
      <xdr:rowOff>123824</xdr:rowOff>
    </xdr:to>
    <xdr:pic>
      <xdr:nvPicPr>
        <xdr:cNvPr id="4" name="Picture 57" descr="Moet Logo_E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125325"/>
          <a:ext cx="1400175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108</xdr:row>
      <xdr:rowOff>19050</xdr:rowOff>
    </xdr:from>
    <xdr:to>
      <xdr:col>0</xdr:col>
      <xdr:colOff>1409700</xdr:colOff>
      <xdr:row>114</xdr:row>
      <xdr:rowOff>142874</xdr:rowOff>
    </xdr:to>
    <xdr:pic>
      <xdr:nvPicPr>
        <xdr:cNvPr id="5" name="Picture 57" descr="Moet Logo_E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497675"/>
          <a:ext cx="1400175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39"/>
  <sheetViews>
    <sheetView topLeftCell="A4" zoomScaleNormal="100" workbookViewId="0">
      <selection activeCell="H7" sqref="H7"/>
    </sheetView>
  </sheetViews>
  <sheetFormatPr defaultRowHeight="12.75"/>
  <cols>
    <col min="1" max="1" width="23.7109375" customWidth="1"/>
    <col min="2" max="2" width="9.5703125" customWidth="1"/>
    <col min="3" max="3" width="6.85546875" customWidth="1"/>
    <col min="4" max="5" width="6.5703125" customWidth="1"/>
    <col min="6" max="6" width="7.5703125" customWidth="1"/>
    <col min="7" max="7" width="6.42578125" customWidth="1"/>
    <col min="8" max="8" width="5.85546875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4" width="7.7109375" customWidth="1"/>
    <col min="15" max="15" width="6.28515625" customWidth="1"/>
    <col min="16" max="16" width="8.7109375" customWidth="1"/>
    <col min="17" max="17" width="8.5703125" customWidth="1"/>
  </cols>
  <sheetData>
    <row r="2" spans="1:17" ht="21.75" customHeight="1"/>
    <row r="4" spans="1:17" ht="26.25" customHeight="1"/>
    <row r="7" spans="1:17">
      <c r="A7" s="39" t="s">
        <v>31</v>
      </c>
    </row>
    <row r="8" spans="1:17">
      <c r="A8" s="39" t="s">
        <v>30</v>
      </c>
    </row>
    <row r="9" spans="1:17">
      <c r="A9" s="36"/>
      <c r="B9" s="37"/>
      <c r="C9" s="38"/>
      <c r="D9" s="38"/>
      <c r="E9" s="269" t="s">
        <v>50</v>
      </c>
      <c r="F9" s="269"/>
      <c r="G9" s="269"/>
      <c r="H9" s="269"/>
      <c r="I9" s="269"/>
      <c r="J9" s="269"/>
      <c r="K9" s="269"/>
      <c r="L9" s="269"/>
      <c r="M9" s="269"/>
      <c r="N9" s="269"/>
      <c r="O9" s="38"/>
      <c r="P9" s="38"/>
      <c r="Q9" s="37"/>
    </row>
    <row r="10" spans="1:17">
      <c r="A10" s="40">
        <v>1000</v>
      </c>
      <c r="B10" s="6"/>
      <c r="C10" s="15"/>
      <c r="D10" s="15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15"/>
      <c r="P10" s="15"/>
      <c r="Q10" s="6"/>
    </row>
    <row r="11" spans="1:17" ht="13.5" thickBot="1">
      <c r="A11" s="1"/>
      <c r="B11" s="6"/>
      <c r="C11" s="14" t="s">
        <v>14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6" t="s">
        <v>16</v>
      </c>
    </row>
    <row r="12" spans="1:17">
      <c r="A12" s="2"/>
      <c r="B12" s="58" t="s">
        <v>19</v>
      </c>
      <c r="C12" s="59">
        <v>50</v>
      </c>
      <c r="D12" s="59">
        <v>50</v>
      </c>
      <c r="E12" s="59">
        <v>15</v>
      </c>
      <c r="F12" s="59">
        <v>10</v>
      </c>
      <c r="G12" s="59">
        <v>50</v>
      </c>
      <c r="H12" s="59">
        <v>50</v>
      </c>
      <c r="I12" s="59">
        <v>30</v>
      </c>
      <c r="J12" s="59">
        <v>10</v>
      </c>
      <c r="K12" s="59">
        <v>20</v>
      </c>
      <c r="L12" s="59">
        <v>20</v>
      </c>
      <c r="M12" s="59">
        <v>15</v>
      </c>
      <c r="N12" s="59">
        <v>5</v>
      </c>
      <c r="O12" s="59">
        <v>5</v>
      </c>
      <c r="P12" s="60">
        <v>30</v>
      </c>
      <c r="Q12" s="62">
        <v>360</v>
      </c>
    </row>
    <row r="13" spans="1:17" ht="16.5" thickBot="1">
      <c r="A13" s="2"/>
      <c r="B13" s="11" t="s">
        <v>20</v>
      </c>
      <c r="C13" s="5" t="s">
        <v>0</v>
      </c>
      <c r="D13" s="5" t="s">
        <v>3</v>
      </c>
      <c r="E13" s="5" t="s">
        <v>2</v>
      </c>
      <c r="F13" s="5" t="s">
        <v>1</v>
      </c>
      <c r="G13" s="5" t="s">
        <v>10</v>
      </c>
      <c r="H13" s="5" t="s">
        <v>4</v>
      </c>
      <c r="I13" s="5" t="s">
        <v>7</v>
      </c>
      <c r="J13" s="5" t="s">
        <v>8</v>
      </c>
      <c r="K13" s="5" t="s">
        <v>6</v>
      </c>
      <c r="L13" s="5" t="s">
        <v>5</v>
      </c>
      <c r="M13" s="5" t="s">
        <v>9</v>
      </c>
      <c r="N13" s="5" t="s">
        <v>11</v>
      </c>
      <c r="O13" s="5" t="s">
        <v>12</v>
      </c>
      <c r="P13" s="12" t="s">
        <v>13</v>
      </c>
      <c r="Q13" s="15"/>
    </row>
    <row r="14" spans="1:17" ht="16.5" thickBot="1">
      <c r="A14" s="2"/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15"/>
    </row>
    <row r="15" spans="1:17">
      <c r="A15" s="71" t="s">
        <v>21</v>
      </c>
      <c r="B15" s="44" t="s">
        <v>17</v>
      </c>
      <c r="C15" s="45">
        <v>93749.4</v>
      </c>
      <c r="D15" s="45">
        <v>163999.4</v>
      </c>
      <c r="E15" s="45">
        <v>69138.777777777781</v>
      </c>
      <c r="F15" s="45">
        <v>105654.51428571428</v>
      </c>
      <c r="G15" s="45">
        <v>56416</v>
      </c>
      <c r="H15" s="45">
        <v>127665.86666666665</v>
      </c>
      <c r="I15" s="45">
        <v>166247</v>
      </c>
      <c r="J15" s="45">
        <v>207663.73333333334</v>
      </c>
      <c r="K15" s="45">
        <v>183247.8</v>
      </c>
      <c r="L15" s="45">
        <v>167164.46666666667</v>
      </c>
      <c r="M15" s="46">
        <v>15000000</v>
      </c>
      <c r="N15" s="46">
        <v>1000000</v>
      </c>
      <c r="O15" s="46">
        <v>70350.428571428565</v>
      </c>
      <c r="P15" s="46">
        <v>65000</v>
      </c>
      <c r="Q15" s="47">
        <f>SUM(C15:P15)</f>
        <v>17476297.38730159</v>
      </c>
    </row>
    <row r="16" spans="1:17">
      <c r="A16" s="110" t="s">
        <v>22</v>
      </c>
      <c r="B16" s="72" t="s">
        <v>14</v>
      </c>
      <c r="C16" s="73">
        <f>C15*$C$12/$A$10</f>
        <v>4687.47</v>
      </c>
      <c r="D16" s="73">
        <f>D15*$D$12/$A$10</f>
        <v>8199.9699999999993</v>
      </c>
      <c r="E16" s="73">
        <f>E15*$E$12/$A$10</f>
        <v>1037.0816666666667</v>
      </c>
      <c r="F16" s="73">
        <f>F15*$F$12/300</f>
        <v>3521.8171428571422</v>
      </c>
      <c r="G16" s="73">
        <f>G15*$G$12/$A$10</f>
        <v>2820.8</v>
      </c>
      <c r="H16" s="73">
        <f>H15*$H$12/$A$10</f>
        <v>6383.2933333333331</v>
      </c>
      <c r="I16" s="73">
        <f>I15*$I$12/$A$10</f>
        <v>4987.41</v>
      </c>
      <c r="J16" s="73">
        <f>J15*$J$12/$A$10</f>
        <v>2076.6373333333336</v>
      </c>
      <c r="K16" s="73">
        <f>K15*$K$12/$A$10</f>
        <v>3664.9560000000001</v>
      </c>
      <c r="L16" s="73">
        <f>L15*$L$12/$A$10</f>
        <v>3343.2893333333336</v>
      </c>
      <c r="M16" s="73">
        <f>M15*$M$12/16000</f>
        <v>14062.5</v>
      </c>
      <c r="N16" s="73">
        <f>N15*$N$12/$A$10</f>
        <v>5000</v>
      </c>
      <c r="O16" s="73">
        <f>O15*$O$12/700</f>
        <v>502.50306122448978</v>
      </c>
      <c r="P16" s="73">
        <f>P15*$P$12/835</f>
        <v>2335.3293413173651</v>
      </c>
      <c r="Q16" s="77">
        <f>SUM(C16:P16)</f>
        <v>62623.057212065665</v>
      </c>
    </row>
    <row r="17" spans="1:17">
      <c r="A17" s="52" t="s">
        <v>54</v>
      </c>
      <c r="B17" s="74" t="s">
        <v>14</v>
      </c>
      <c r="C17" s="75">
        <v>7.0225040620739226E-2</v>
      </c>
      <c r="D17" s="75">
        <v>0.11421393368736162</v>
      </c>
      <c r="E17" s="75">
        <v>1.8782597661605092E-2</v>
      </c>
      <c r="F17" s="75">
        <v>6.8883864851943991E-2</v>
      </c>
      <c r="G17" s="75">
        <v>5.1286277489689454E-2</v>
      </c>
      <c r="H17" s="75">
        <v>9.9000632113311435E-2</v>
      </c>
      <c r="I17" s="75">
        <v>6.7004261476951391E-2</v>
      </c>
      <c r="J17" s="75">
        <v>2.4541913640000152E-2</v>
      </c>
      <c r="K17" s="75">
        <v>3.8940005479879719E-2</v>
      </c>
      <c r="L17" s="75">
        <v>3.9920025548471856E-2</v>
      </c>
      <c r="M17" s="75">
        <v>0.2615155598768199</v>
      </c>
      <c r="N17" s="75">
        <v>9.2983310178424858E-2</v>
      </c>
      <c r="O17" s="75">
        <v>9.2732468723032788E-3</v>
      </c>
      <c r="P17" s="75">
        <v>4.3429330502497837E-2</v>
      </c>
      <c r="Q17" s="258">
        <v>0.99999999999999989</v>
      </c>
    </row>
    <row r="18" spans="1:17" ht="13.5" thickBot="1">
      <c r="A18" s="111" t="s">
        <v>15</v>
      </c>
      <c r="B18" s="55" t="s">
        <v>55</v>
      </c>
      <c r="C18" s="56">
        <f>C16*C17</f>
        <v>329.17777115849651</v>
      </c>
      <c r="D18" s="56">
        <f t="shared" ref="D18:L18" si="0">D16*D17</f>
        <v>936.5508298183546</v>
      </c>
      <c r="E18" s="56">
        <f t="shared" si="0"/>
        <v>19.479087687226844</v>
      </c>
      <c r="F18" s="56">
        <f t="shared" si="0"/>
        <v>242.59637610183091</v>
      </c>
      <c r="G18" s="56">
        <f t="shared" si="0"/>
        <v>144.66833154291601</v>
      </c>
      <c r="H18" s="56">
        <f t="shared" si="0"/>
        <v>631.95007496468679</v>
      </c>
      <c r="I18" s="56">
        <f t="shared" si="0"/>
        <v>334.1777237327621</v>
      </c>
      <c r="J18" s="56">
        <f t="shared" si="0"/>
        <v>50.964654096266884</v>
      </c>
      <c r="K18" s="56">
        <f>K16*K17</f>
        <v>142.71340672351806</v>
      </c>
      <c r="L18" s="56">
        <f t="shared" si="0"/>
        <v>133.46419560260011</v>
      </c>
      <c r="M18" s="56">
        <f>M16*M17</f>
        <v>3677.5625607677798</v>
      </c>
      <c r="N18" s="56">
        <f t="shared" ref="N18:O18" si="1">N16*N17</f>
        <v>464.91655089212429</v>
      </c>
      <c r="O18" s="56">
        <f t="shared" si="1"/>
        <v>4.6598349408228232</v>
      </c>
      <c r="P18" s="56">
        <f>P16*P17</f>
        <v>101.42178979625243</v>
      </c>
      <c r="Q18" s="78">
        <f>SUM(C18:P18)</f>
        <v>7214.3031878256388</v>
      </c>
    </row>
    <row r="19" spans="1:17" ht="10.5" customHeight="1" thickBot="1">
      <c r="A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>
      <c r="A20" s="71" t="s">
        <v>21</v>
      </c>
      <c r="B20" s="44" t="s">
        <v>17</v>
      </c>
      <c r="C20" s="45">
        <v>109832.70000000001</v>
      </c>
      <c r="D20" s="45">
        <v>165249.4</v>
      </c>
      <c r="E20" s="45">
        <v>67722.111111111109</v>
      </c>
      <c r="F20" s="45">
        <v>118285.5</v>
      </c>
      <c r="G20" s="45">
        <v>60449.4</v>
      </c>
      <c r="H20" s="45">
        <v>142665.86666666667</v>
      </c>
      <c r="I20" s="45">
        <v>157080</v>
      </c>
      <c r="J20" s="45">
        <v>214664</v>
      </c>
      <c r="K20" s="45">
        <v>182747.8</v>
      </c>
      <c r="L20" s="45">
        <v>166914.66666666666</v>
      </c>
      <c r="M20" s="46">
        <v>15000000</v>
      </c>
      <c r="N20" s="46">
        <v>1000000</v>
      </c>
      <c r="O20" s="46">
        <v>70350.428571428565</v>
      </c>
      <c r="P20" s="46">
        <v>65000</v>
      </c>
      <c r="Q20" s="47">
        <v>15672992.434920633</v>
      </c>
    </row>
    <row r="21" spans="1:17">
      <c r="A21" s="110" t="s">
        <v>22</v>
      </c>
      <c r="B21" s="72" t="s">
        <v>14</v>
      </c>
      <c r="C21" s="73">
        <f>C20*$C$12/$A$10</f>
        <v>5491.6350000000011</v>
      </c>
      <c r="D21" s="73">
        <f>D20*$D$12/$A$10</f>
        <v>8262.4699999999993</v>
      </c>
      <c r="E21" s="73">
        <f>E20*$E$12/$A$10</f>
        <v>1015.8316666666666</v>
      </c>
      <c r="F21" s="73">
        <f>F20*$F$12/300</f>
        <v>3942.85</v>
      </c>
      <c r="G21" s="73">
        <f>G20*$G$12/$A$10</f>
        <v>3022.47</v>
      </c>
      <c r="H21" s="73">
        <f>H20*$H$12/$A$10</f>
        <v>7133.2933333333331</v>
      </c>
      <c r="I21" s="73">
        <f>I20*$I$12/$A$10</f>
        <v>4712.3999999999996</v>
      </c>
      <c r="J21" s="73">
        <f>J20*$J$12/$A$10</f>
        <v>2146.64</v>
      </c>
      <c r="K21" s="73">
        <f>K20*$K$12/$A$10</f>
        <v>3654.9560000000001</v>
      </c>
      <c r="L21" s="73">
        <f>L20*$L$12/$A$10</f>
        <v>3338.2933333333331</v>
      </c>
      <c r="M21" s="73">
        <f>M20*$M$12/16000</f>
        <v>14062.5</v>
      </c>
      <c r="N21" s="73">
        <f>N20*$N$12/$A$10</f>
        <v>5000</v>
      </c>
      <c r="O21" s="73">
        <f>O20*$O$12/700</f>
        <v>502.50306122448978</v>
      </c>
      <c r="P21" s="73">
        <f>P20*$P$12/835</f>
        <v>2335.3293413173651</v>
      </c>
      <c r="Q21" s="51">
        <f>SUM(C21:P21)</f>
        <v>64621.171735875192</v>
      </c>
    </row>
    <row r="22" spans="1:17">
      <c r="A22" s="52" t="s">
        <v>54</v>
      </c>
      <c r="B22" s="74" t="s">
        <v>14</v>
      </c>
      <c r="C22" s="75">
        <v>7.0225040620739226E-2</v>
      </c>
      <c r="D22" s="75">
        <v>0.11421393368736162</v>
      </c>
      <c r="E22" s="75">
        <v>1.8782597661605092E-2</v>
      </c>
      <c r="F22" s="75">
        <v>6.8883864851943991E-2</v>
      </c>
      <c r="G22" s="75">
        <v>5.1286277489689454E-2</v>
      </c>
      <c r="H22" s="75">
        <v>9.9000632113311435E-2</v>
      </c>
      <c r="I22" s="75">
        <v>6.7004261476951391E-2</v>
      </c>
      <c r="J22" s="75">
        <v>2.4541913640000152E-2</v>
      </c>
      <c r="K22" s="75">
        <v>3.8940005479879719E-2</v>
      </c>
      <c r="L22" s="75">
        <v>3.9920025548471856E-2</v>
      </c>
      <c r="M22" s="75">
        <v>0.2615155598768199</v>
      </c>
      <c r="N22" s="75">
        <v>9.2983310178424858E-2</v>
      </c>
      <c r="O22" s="75">
        <v>9.2732468723032788E-3</v>
      </c>
      <c r="P22" s="75">
        <v>4.3429330502497837E-2</v>
      </c>
      <c r="Q22" s="258">
        <v>0.99999999999999989</v>
      </c>
    </row>
    <row r="23" spans="1:17" ht="13.5" thickBot="1">
      <c r="A23" s="111" t="s">
        <v>15</v>
      </c>
      <c r="B23" s="55" t="s">
        <v>56</v>
      </c>
      <c r="C23" s="56">
        <f>C21*C22</f>
        <v>385.65029094927331</v>
      </c>
      <c r="D23" s="56">
        <f t="shared" ref="D23:L23" si="2">D21*D22</f>
        <v>943.68920067381464</v>
      </c>
      <c r="E23" s="56">
        <f t="shared" si="2"/>
        <v>19.079957486917735</v>
      </c>
      <c r="F23" s="56">
        <f t="shared" si="2"/>
        <v>271.59874653148734</v>
      </c>
      <c r="G23" s="56">
        <f t="shared" si="2"/>
        <v>155.01123512426167</v>
      </c>
      <c r="H23" s="56">
        <f t="shared" si="2"/>
        <v>706.20054904967037</v>
      </c>
      <c r="I23" s="56">
        <f t="shared" si="2"/>
        <v>315.75088178398573</v>
      </c>
      <c r="J23" s="56">
        <f t="shared" si="2"/>
        <v>52.682653496169927</v>
      </c>
      <c r="K23" s="56">
        <f t="shared" si="2"/>
        <v>142.32400666871925</v>
      </c>
      <c r="L23" s="56">
        <f t="shared" si="2"/>
        <v>133.26475515495994</v>
      </c>
      <c r="M23" s="56">
        <f>M21*M22</f>
        <v>3677.5625607677798</v>
      </c>
      <c r="N23" s="56">
        <f t="shared" ref="N23:O23" si="3">N21*N22</f>
        <v>464.91655089212429</v>
      </c>
      <c r="O23" s="56">
        <f t="shared" si="3"/>
        <v>4.6598349408228232</v>
      </c>
      <c r="P23" s="56">
        <f>P21*P22</f>
        <v>101.42178979625243</v>
      </c>
      <c r="Q23" s="57">
        <f>SUM(C23:P23)</f>
        <v>7373.8130133162404</v>
      </c>
    </row>
    <row r="24" spans="1:17" ht="12" customHeight="1" thickBot="1"/>
    <row r="25" spans="1:17">
      <c r="A25" s="71" t="s">
        <v>21</v>
      </c>
      <c r="B25" s="44" t="s">
        <v>17</v>
      </c>
      <c r="C25" s="45">
        <v>95416.45</v>
      </c>
      <c r="D25" s="45">
        <v>118666</v>
      </c>
      <c r="E25" s="45">
        <v>68083.155555555553</v>
      </c>
      <c r="F25" s="45">
        <v>122392.64285714286</v>
      </c>
      <c r="G25" s="45">
        <v>67222.044444444444</v>
      </c>
      <c r="H25" s="45">
        <v>128443.60000000002</v>
      </c>
      <c r="I25" s="45">
        <v>153330</v>
      </c>
      <c r="J25" s="45">
        <v>186552.88888888888</v>
      </c>
      <c r="K25" s="45">
        <v>157481.13333333333</v>
      </c>
      <c r="L25" s="45">
        <v>134648</v>
      </c>
      <c r="M25" s="46">
        <v>15000000</v>
      </c>
      <c r="N25" s="46">
        <v>1000000</v>
      </c>
      <c r="O25" s="46">
        <v>70589.571428571435</v>
      </c>
      <c r="P25" s="46">
        <v>65000</v>
      </c>
      <c r="Q25" s="47">
        <v>15672717.27142857</v>
      </c>
    </row>
    <row r="26" spans="1:17">
      <c r="A26" s="110" t="s">
        <v>22</v>
      </c>
      <c r="B26" s="72" t="s">
        <v>14</v>
      </c>
      <c r="C26" s="73">
        <f>C25*$C$12/$A$10</f>
        <v>4770.8225000000002</v>
      </c>
      <c r="D26" s="73">
        <f>D25*$D$12/$A$10</f>
        <v>5933.3</v>
      </c>
      <c r="E26" s="73">
        <f>E25*$E$12/$A$10</f>
        <v>1021.2473333333332</v>
      </c>
      <c r="F26" s="73">
        <f>F25*$F$12/300</f>
        <v>4079.7547619047623</v>
      </c>
      <c r="G26" s="73">
        <f>G25*$G$12/$A$10</f>
        <v>3361.1022222222218</v>
      </c>
      <c r="H26" s="73">
        <f>H25*$H$12/$A$10</f>
        <v>6422.1800000000012</v>
      </c>
      <c r="I26" s="73">
        <f>I25*$I$12/$A$10</f>
        <v>4599.8999999999996</v>
      </c>
      <c r="J26" s="73">
        <f>J25*$J$12/$A$10</f>
        <v>1865.5288888888888</v>
      </c>
      <c r="K26" s="73">
        <f>K25*$K$12/$A$10</f>
        <v>3149.6226666666666</v>
      </c>
      <c r="L26" s="73">
        <f>L25*$L$12/$A$10</f>
        <v>2692.96</v>
      </c>
      <c r="M26" s="73">
        <f>M25*$M$12/16000</f>
        <v>14062.5</v>
      </c>
      <c r="N26" s="73">
        <f>N25*$N$12/$A$10</f>
        <v>5000</v>
      </c>
      <c r="O26" s="73">
        <f>O25*$O$12/700</f>
        <v>504.21122448979594</v>
      </c>
      <c r="P26" s="73">
        <f>P25*$P$12/835</f>
        <v>2335.3293413173651</v>
      </c>
      <c r="Q26" s="51">
        <f>SUM(C26:P26)</f>
        <v>59798.458938823038</v>
      </c>
    </row>
    <row r="27" spans="1:17">
      <c r="A27" s="52" t="s">
        <v>54</v>
      </c>
      <c r="B27" s="74" t="s">
        <v>14</v>
      </c>
      <c r="C27" s="75">
        <v>7.0225040620739226E-2</v>
      </c>
      <c r="D27" s="75">
        <v>0.11421393368736162</v>
      </c>
      <c r="E27" s="75">
        <v>1.8782597661605092E-2</v>
      </c>
      <c r="F27" s="75">
        <v>6.8883864851943991E-2</v>
      </c>
      <c r="G27" s="75">
        <v>5.1286277489689454E-2</v>
      </c>
      <c r="H27" s="75">
        <v>9.9000632113311435E-2</v>
      </c>
      <c r="I27" s="75">
        <v>6.7004261476951391E-2</v>
      </c>
      <c r="J27" s="75">
        <v>2.4541913640000152E-2</v>
      </c>
      <c r="K27" s="75">
        <v>3.8940005479879719E-2</v>
      </c>
      <c r="L27" s="75">
        <v>3.9920025548471856E-2</v>
      </c>
      <c r="M27" s="75">
        <v>0.2615155598768199</v>
      </c>
      <c r="N27" s="75">
        <v>9.2983310178424858E-2</v>
      </c>
      <c r="O27" s="75">
        <v>9.2732468723032788E-3</v>
      </c>
      <c r="P27" s="259">
        <v>4.3429330502497837E-2</v>
      </c>
      <c r="Q27" s="258">
        <v>0.99999999999999989</v>
      </c>
    </row>
    <row r="28" spans="1:17" ht="13.5" thickBot="1">
      <c r="A28" s="111" t="s">
        <v>15</v>
      </c>
      <c r="B28" s="55" t="s">
        <v>57</v>
      </c>
      <c r="C28" s="56">
        <f>C26*C27</f>
        <v>335.03120385683667</v>
      </c>
      <c r="D28" s="56">
        <f t="shared" ref="D28:L28" si="4">D26*D27</f>
        <v>677.66553274722264</v>
      </c>
      <c r="E28" s="56">
        <f t="shared" si="4"/>
        <v>19.181677774987101</v>
      </c>
      <c r="F28" s="56">
        <f t="shared" si="4"/>
        <v>281.02927564812256</v>
      </c>
      <c r="G28" s="56">
        <f t="shared" si="4"/>
        <v>172.37842124010075</v>
      </c>
      <c r="H28" s="56">
        <f t="shared" si="4"/>
        <v>635.79987954546652</v>
      </c>
      <c r="I28" s="56">
        <f t="shared" si="4"/>
        <v>308.21290236782869</v>
      </c>
      <c r="J28" s="56">
        <f t="shared" si="4"/>
        <v>45.783648884036545</v>
      </c>
      <c r="K28" s="56">
        <f t="shared" si="4"/>
        <v>122.64632389955338</v>
      </c>
      <c r="L28" s="56">
        <f t="shared" si="4"/>
        <v>107.50303200101277</v>
      </c>
      <c r="M28" s="56">
        <f>M26*M27</f>
        <v>3677.5625607677798</v>
      </c>
      <c r="N28" s="56">
        <f t="shared" ref="N28:O28" si="5">N26*N27</f>
        <v>464.91655089212429</v>
      </c>
      <c r="O28" s="56">
        <f t="shared" si="5"/>
        <v>4.6756751604802069</v>
      </c>
      <c r="P28" s="194">
        <f>P26*P27</f>
        <v>101.42178979625243</v>
      </c>
      <c r="Q28" s="57">
        <f>SUM(C28:P28)</f>
        <v>6953.8084745818041</v>
      </c>
    </row>
    <row r="29" spans="1:17" ht="12" customHeight="1" thickBot="1">
      <c r="P29" s="195"/>
    </row>
    <row r="30" spans="1:17">
      <c r="A30" s="71" t="s">
        <v>21</v>
      </c>
      <c r="B30" s="44" t="s">
        <v>17</v>
      </c>
      <c r="C30" s="45">
        <v>94166</v>
      </c>
      <c r="D30" s="45">
        <v>143666</v>
      </c>
      <c r="E30" s="45">
        <v>68833.155555555553</v>
      </c>
      <c r="F30" s="45">
        <v>119725.94285714286</v>
      </c>
      <c r="G30" s="45">
        <v>59416</v>
      </c>
      <c r="H30" s="45">
        <v>118110.26666666666</v>
      </c>
      <c r="I30" s="45">
        <v>143080</v>
      </c>
      <c r="J30" s="45">
        <v>151997.06666666665</v>
      </c>
      <c r="K30" s="45">
        <v>120831.33333333333</v>
      </c>
      <c r="L30" s="45">
        <v>112497.80000000002</v>
      </c>
      <c r="M30" s="46">
        <v>15000000</v>
      </c>
      <c r="N30" s="46">
        <v>1000000</v>
      </c>
      <c r="O30" s="46">
        <v>70606.71428571429</v>
      </c>
      <c r="P30" s="46">
        <v>65000</v>
      </c>
      <c r="Q30" s="47">
        <f>SUM(C30:P30)</f>
        <v>17267930.279365078</v>
      </c>
    </row>
    <row r="31" spans="1:17">
      <c r="A31" s="110" t="s">
        <v>22</v>
      </c>
      <c r="B31" s="72" t="s">
        <v>14</v>
      </c>
      <c r="C31" s="73">
        <f>C30*$C$12/$A$10</f>
        <v>4708.3</v>
      </c>
      <c r="D31" s="73">
        <f>D30*$D$12/$A$10</f>
        <v>7183.3</v>
      </c>
      <c r="E31" s="73">
        <f>E30*$E$12/$A$10</f>
        <v>1032.4973333333332</v>
      </c>
      <c r="F31" s="73">
        <f>F30*$F$12/300</f>
        <v>3990.864761904762</v>
      </c>
      <c r="G31" s="73">
        <f>G30*$G$12/$A$10</f>
        <v>2970.8</v>
      </c>
      <c r="H31" s="73">
        <f>H30*$H$12/$A$10</f>
        <v>5905.5133333333333</v>
      </c>
      <c r="I31" s="73">
        <f>I30*$I$12/$A$10</f>
        <v>4292.3999999999996</v>
      </c>
      <c r="J31" s="73">
        <f>J30*$J$12/$A$10</f>
        <v>1519.9706666666666</v>
      </c>
      <c r="K31" s="73">
        <f>K30*$K$12/$A$10</f>
        <v>2416.6266666666666</v>
      </c>
      <c r="L31" s="73">
        <f>L30*$L$12/$A$10</f>
        <v>2249.9560000000006</v>
      </c>
      <c r="M31" s="73">
        <f>M30*$M$12/16000</f>
        <v>14062.5</v>
      </c>
      <c r="N31" s="73">
        <f>N30*$N$12/$A$10</f>
        <v>5000</v>
      </c>
      <c r="O31" s="73">
        <f>O30*$O$12/700</f>
        <v>504.3336734693878</v>
      </c>
      <c r="P31" s="73">
        <f>P30*$P$12/835</f>
        <v>2335.3293413173651</v>
      </c>
      <c r="Q31" s="51">
        <f>SUM(C31:P31)</f>
        <v>58172.391776691511</v>
      </c>
    </row>
    <row r="32" spans="1:17">
      <c r="A32" s="52" t="s">
        <v>54</v>
      </c>
      <c r="B32" s="74" t="s">
        <v>14</v>
      </c>
      <c r="C32" s="75">
        <v>7.0225040620739226E-2</v>
      </c>
      <c r="D32" s="75">
        <v>0.11421393368736162</v>
      </c>
      <c r="E32" s="75">
        <v>1.8782597661605092E-2</v>
      </c>
      <c r="F32" s="75">
        <v>6.8883864851943991E-2</v>
      </c>
      <c r="G32" s="75">
        <v>5.1286277489689454E-2</v>
      </c>
      <c r="H32" s="75">
        <v>9.9000632113311435E-2</v>
      </c>
      <c r="I32" s="75">
        <v>6.7004261476951391E-2</v>
      </c>
      <c r="J32" s="75">
        <v>2.4541913640000152E-2</v>
      </c>
      <c r="K32" s="75">
        <v>3.8940005479879719E-2</v>
      </c>
      <c r="L32" s="75">
        <v>3.9920025548471856E-2</v>
      </c>
      <c r="M32" s="75">
        <v>0.2615155598768199</v>
      </c>
      <c r="N32" s="75">
        <v>9.2983310178424858E-2</v>
      </c>
      <c r="O32" s="75">
        <v>9.2732468723032788E-3</v>
      </c>
      <c r="P32" s="259">
        <v>4.3429330502497837E-2</v>
      </c>
      <c r="Q32" s="258">
        <v>0.99999999999999989</v>
      </c>
    </row>
    <row r="33" spans="1:17" ht="13.5" thickBot="1">
      <c r="A33" s="111" t="s">
        <v>15</v>
      </c>
      <c r="B33" s="55" t="s">
        <v>58</v>
      </c>
      <c r="C33" s="56">
        <f>C31*C32</f>
        <v>330.64055875462651</v>
      </c>
      <c r="D33" s="56">
        <f t="shared" ref="D33:L33" si="6">D31*D32</f>
        <v>820.43294985642467</v>
      </c>
      <c r="E33" s="56">
        <f t="shared" si="6"/>
        <v>19.39298199868016</v>
      </c>
      <c r="F33" s="56">
        <f t="shared" si="6"/>
        <v>274.90618890143327</v>
      </c>
      <c r="G33" s="56">
        <f t="shared" si="6"/>
        <v>152.36127316636944</v>
      </c>
      <c r="H33" s="56">
        <f t="shared" si="6"/>
        <v>584.64955295358891</v>
      </c>
      <c r="I33" s="56">
        <f t="shared" si="6"/>
        <v>287.60909196366612</v>
      </c>
      <c r="J33" s="56">
        <f t="shared" si="6"/>
        <v>37.302988836666792</v>
      </c>
      <c r="K33" s="56">
        <f t="shared" si="6"/>
        <v>94.103455642823448</v>
      </c>
      <c r="L33" s="56">
        <f t="shared" si="6"/>
        <v>89.818301002937574</v>
      </c>
      <c r="M33" s="56">
        <f>M31*M32</f>
        <v>3677.5625607677798</v>
      </c>
      <c r="N33" s="56">
        <f t="shared" ref="N33:O33" si="7">N31*N32</f>
        <v>464.91655089212429</v>
      </c>
      <c r="O33" s="56">
        <f t="shared" si="7"/>
        <v>4.6768106600972237</v>
      </c>
      <c r="P33" s="194">
        <f>P31*P32</f>
        <v>101.42178979625243</v>
      </c>
      <c r="Q33" s="57">
        <f>SUM(C33:P33)</f>
        <v>6939.7950551934719</v>
      </c>
    </row>
    <row r="34" spans="1:17" ht="11.25" customHeight="1" thickBot="1">
      <c r="C34" s="76"/>
      <c r="P34" s="195"/>
    </row>
    <row r="35" spans="1:17">
      <c r="A35" s="43" t="s">
        <v>21</v>
      </c>
      <c r="B35" s="44" t="s">
        <v>17</v>
      </c>
      <c r="C35" s="45">
        <f>AVERAGE(C15,C20,C25,C30)</f>
        <v>98291.137499999997</v>
      </c>
      <c r="D35" s="45">
        <f t="shared" ref="D35:O35" si="8">AVERAGE(D15,D20,D25,D30)</f>
        <v>147895.20000000001</v>
      </c>
      <c r="E35" s="45">
        <f t="shared" si="8"/>
        <v>68444.299999999988</v>
      </c>
      <c r="F35" s="45">
        <f t="shared" si="8"/>
        <v>116514.65</v>
      </c>
      <c r="G35" s="45">
        <f t="shared" si="8"/>
        <v>60875.861111111109</v>
      </c>
      <c r="H35" s="45">
        <f t="shared" si="8"/>
        <v>129221.40000000001</v>
      </c>
      <c r="I35" s="45">
        <f t="shared" si="8"/>
        <v>154934.25</v>
      </c>
      <c r="J35" s="45">
        <f t="shared" si="8"/>
        <v>190219.4222222222</v>
      </c>
      <c r="K35" s="45">
        <f t="shared" si="8"/>
        <v>161077.01666666666</v>
      </c>
      <c r="L35" s="45">
        <f t="shared" si="8"/>
        <v>145306.23333333334</v>
      </c>
      <c r="M35" s="45">
        <f t="shared" si="8"/>
        <v>15000000</v>
      </c>
      <c r="N35" s="45">
        <f t="shared" si="8"/>
        <v>1000000</v>
      </c>
      <c r="O35" s="45">
        <f t="shared" si="8"/>
        <v>70474.28571428571</v>
      </c>
      <c r="P35" s="196">
        <f>AVERAGE(P15,P20,P25,P30)</f>
        <v>65000</v>
      </c>
      <c r="Q35" s="47">
        <f>SUM(C35:P35)</f>
        <v>17408253.756547619</v>
      </c>
    </row>
    <row r="36" spans="1:17">
      <c r="A36" s="48" t="s">
        <v>22</v>
      </c>
      <c r="B36" s="49" t="s">
        <v>14</v>
      </c>
      <c r="C36" s="50">
        <f>C35*$C$12/$A$10</f>
        <v>4914.5568750000002</v>
      </c>
      <c r="D36" s="50">
        <f>D35*$D$12/$A$10</f>
        <v>7394.7600000000011</v>
      </c>
      <c r="E36" s="50">
        <f>E35*$E$12/$A$10</f>
        <v>1026.6644999999999</v>
      </c>
      <c r="F36" s="50">
        <f>F35*$F$12/300</f>
        <v>3883.8216666666667</v>
      </c>
      <c r="G36" s="50">
        <f>G35*$G$12/$A$10</f>
        <v>3043.7930555555554</v>
      </c>
      <c r="H36" s="50">
        <f>H35*$H$12/$A$10</f>
        <v>6461.07</v>
      </c>
      <c r="I36" s="50">
        <f>I35*$I$12/$A$10</f>
        <v>4648.0275000000001</v>
      </c>
      <c r="J36" s="50">
        <f>J35*$J$12/$A$10</f>
        <v>1902.1942222222219</v>
      </c>
      <c r="K36" s="50">
        <f>K35*$K$12/$A$10</f>
        <v>3221.5403333333329</v>
      </c>
      <c r="L36" s="50">
        <f>L35*$L$12/$A$10</f>
        <v>2906.1246666666671</v>
      </c>
      <c r="M36" s="50">
        <f>M35*$M$12/16000</f>
        <v>14062.5</v>
      </c>
      <c r="N36" s="50">
        <f>N35*$N$12/$A$10</f>
        <v>5000</v>
      </c>
      <c r="O36" s="50">
        <f>O35*$O$12/700</f>
        <v>503.38775510204073</v>
      </c>
      <c r="P36" s="73">
        <f>P35*$P$12/835</f>
        <v>2335.3293413173651</v>
      </c>
      <c r="Q36" s="51">
        <f>SUM(C36:P36)</f>
        <v>61303.76991586385</v>
      </c>
    </row>
    <row r="37" spans="1:17">
      <c r="A37" s="52" t="s">
        <v>54</v>
      </c>
      <c r="B37" s="53" t="s">
        <v>14</v>
      </c>
      <c r="C37" s="75">
        <v>7.0225040620739226E-2</v>
      </c>
      <c r="D37" s="75">
        <v>0.11421393368736162</v>
      </c>
      <c r="E37" s="75">
        <v>1.8782597661605092E-2</v>
      </c>
      <c r="F37" s="75">
        <v>6.8883864851943991E-2</v>
      </c>
      <c r="G37" s="75">
        <v>5.1286277489689454E-2</v>
      </c>
      <c r="H37" s="75">
        <v>9.9000632113311435E-2</v>
      </c>
      <c r="I37" s="75">
        <v>6.7004261476951391E-2</v>
      </c>
      <c r="J37" s="75">
        <v>2.4541913640000152E-2</v>
      </c>
      <c r="K37" s="75">
        <v>3.8940005479879719E-2</v>
      </c>
      <c r="L37" s="75">
        <v>3.9920025548471856E-2</v>
      </c>
      <c r="M37" s="75">
        <v>0.2615155598768199</v>
      </c>
      <c r="N37" s="75">
        <v>9.2983310178424858E-2</v>
      </c>
      <c r="O37" s="75">
        <v>9.2732468723032788E-3</v>
      </c>
      <c r="P37" s="75">
        <v>4.3429330502497837E-2</v>
      </c>
      <c r="Q37" s="23">
        <v>0.99999999999999989</v>
      </c>
    </row>
    <row r="38" spans="1:17" ht="13.5" thickBot="1">
      <c r="A38" s="54" t="s">
        <v>15</v>
      </c>
      <c r="B38" s="55" t="s">
        <v>52</v>
      </c>
      <c r="C38" s="56">
        <f>C36*C37</f>
        <v>345.12495617980824</v>
      </c>
      <c r="D38" s="56">
        <f t="shared" ref="D38:L38" si="9">D36*D37</f>
        <v>844.58462827395431</v>
      </c>
      <c r="E38" s="56">
        <f t="shared" si="9"/>
        <v>19.283426236952959</v>
      </c>
      <c r="F38" s="56">
        <f t="shared" si="9"/>
        <v>267.53264679571851</v>
      </c>
      <c r="G38" s="56">
        <f t="shared" si="9"/>
        <v>156.10481526841195</v>
      </c>
      <c r="H38" s="56">
        <f t="shared" si="9"/>
        <v>639.65001412835306</v>
      </c>
      <c r="I38" s="56">
        <f t="shared" si="9"/>
        <v>311.43764996206068</v>
      </c>
      <c r="J38" s="56">
        <f t="shared" si="9"/>
        <v>46.683486328285028</v>
      </c>
      <c r="K38" s="56">
        <f t="shared" si="9"/>
        <v>125.44679823365352</v>
      </c>
      <c r="L38" s="56">
        <f t="shared" si="9"/>
        <v>116.0125709403776</v>
      </c>
      <c r="M38" s="56">
        <f>M36*M37</f>
        <v>3677.5625607677798</v>
      </c>
      <c r="N38" s="56">
        <f t="shared" ref="N38:O38" si="10">N36*N37</f>
        <v>464.91655089212429</v>
      </c>
      <c r="O38" s="56">
        <f t="shared" si="10"/>
        <v>4.6680389255557682</v>
      </c>
      <c r="P38" s="56">
        <f>P36*P37</f>
        <v>101.42178979625243</v>
      </c>
      <c r="Q38" s="57">
        <f>SUM(C38:P38)</f>
        <v>7120.4299327292883</v>
      </c>
    </row>
    <row r="39" spans="1:17" ht="15">
      <c r="C39" s="76"/>
    </row>
  </sheetData>
  <mergeCells count="1">
    <mergeCell ref="E9:N10"/>
  </mergeCells>
  <phoneticPr fontId="3" type="noConversion"/>
  <pageMargins left="0.47244094488188981" right="0.35433070866141736" top="0.23622047244094491" bottom="0.23622047244094491" header="7.874015748031496E-2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G35"/>
  <sheetViews>
    <sheetView zoomScaleNormal="100" workbookViewId="0">
      <selection activeCell="D28" sqref="D28"/>
    </sheetView>
  </sheetViews>
  <sheetFormatPr defaultRowHeight="12.75"/>
  <cols>
    <col min="1" max="1" width="20.140625" style="19" customWidth="1"/>
    <col min="2" max="2" width="21.7109375" style="22" customWidth="1"/>
    <col min="3" max="3" width="21.7109375" style="3" customWidth="1"/>
    <col min="4" max="4" width="22" style="17" customWidth="1"/>
    <col min="5" max="5" width="18.42578125" style="28" customWidth="1"/>
    <col min="6" max="6" width="22.28515625" customWidth="1"/>
    <col min="7" max="7" width="14.140625" customWidth="1"/>
  </cols>
  <sheetData>
    <row r="1" spans="1:7">
      <c r="A1"/>
      <c r="B1"/>
      <c r="C1"/>
      <c r="D1"/>
      <c r="E1"/>
    </row>
    <row r="2" spans="1:7">
      <c r="A2"/>
      <c r="B2"/>
      <c r="C2"/>
      <c r="D2"/>
      <c r="E2"/>
    </row>
    <row r="3" spans="1:7" ht="17.25" customHeight="1">
      <c r="A3"/>
      <c r="B3"/>
      <c r="C3"/>
      <c r="D3"/>
      <c r="E3"/>
    </row>
    <row r="4" spans="1:7">
      <c r="A4"/>
      <c r="B4"/>
      <c r="C4"/>
      <c r="D4"/>
      <c r="E4"/>
    </row>
    <row r="5" spans="1:7">
      <c r="A5"/>
      <c r="B5"/>
      <c r="C5"/>
      <c r="D5"/>
      <c r="E5"/>
    </row>
    <row r="6" spans="1:7">
      <c r="A6"/>
      <c r="B6"/>
      <c r="C6"/>
      <c r="D6"/>
      <c r="E6"/>
    </row>
    <row r="7" spans="1:7">
      <c r="A7"/>
      <c r="B7"/>
      <c r="C7"/>
      <c r="D7"/>
      <c r="E7"/>
    </row>
    <row r="8" spans="1:7" ht="2.25" customHeight="1">
      <c r="A8"/>
      <c r="B8"/>
      <c r="C8"/>
      <c r="D8"/>
      <c r="E8"/>
    </row>
    <row r="9" spans="1:7">
      <c r="A9" s="39" t="s">
        <v>31</v>
      </c>
      <c r="B9"/>
      <c r="C9"/>
      <c r="D9"/>
      <c r="E9"/>
    </row>
    <row r="10" spans="1:7">
      <c r="A10" s="39" t="s">
        <v>30</v>
      </c>
      <c r="B10"/>
      <c r="C10"/>
      <c r="D10"/>
      <c r="E10"/>
    </row>
    <row r="11" spans="1:7">
      <c r="A11" s="39"/>
      <c r="B11"/>
      <c r="C11"/>
      <c r="D11"/>
      <c r="E11"/>
    </row>
    <row r="12" spans="1:7" s="35" customFormat="1" ht="21" customHeight="1" thickBot="1">
      <c r="A12" s="271" t="s">
        <v>38</v>
      </c>
      <c r="B12" s="271"/>
      <c r="C12" s="271"/>
      <c r="D12" s="271"/>
      <c r="E12" s="271"/>
      <c r="F12" s="271"/>
      <c r="G12" s="271"/>
    </row>
    <row r="13" spans="1:7" ht="14.25">
      <c r="A13" s="158"/>
      <c r="B13" s="159" t="s">
        <v>24</v>
      </c>
      <c r="C13" s="160" t="s">
        <v>33</v>
      </c>
      <c r="D13" s="272" t="s">
        <v>34</v>
      </c>
      <c r="E13" s="273"/>
      <c r="F13" s="274" t="s">
        <v>35</v>
      </c>
      <c r="G13" s="275"/>
    </row>
    <row r="14" spans="1:7">
      <c r="A14" s="161"/>
      <c r="C14" s="13"/>
      <c r="D14" s="162"/>
      <c r="E14" s="18"/>
      <c r="F14" s="6"/>
      <c r="G14" s="163"/>
    </row>
    <row r="15" spans="1:7">
      <c r="A15" s="164"/>
      <c r="B15" s="69" t="s">
        <v>17</v>
      </c>
      <c r="C15" s="165" t="s">
        <v>18</v>
      </c>
      <c r="D15" s="166" t="s">
        <v>23</v>
      </c>
      <c r="E15" s="68" t="s">
        <v>32</v>
      </c>
      <c r="F15" s="67" t="s">
        <v>23</v>
      </c>
      <c r="G15" s="167" t="s">
        <v>32</v>
      </c>
    </row>
    <row r="16" spans="1:7">
      <c r="A16" s="168" t="s">
        <v>14</v>
      </c>
      <c r="B16" s="41" t="s">
        <v>14</v>
      </c>
      <c r="C16" s="169" t="s">
        <v>14</v>
      </c>
      <c r="D16" s="170" t="s">
        <v>53</v>
      </c>
      <c r="E16" s="42"/>
      <c r="F16" s="170" t="s">
        <v>53</v>
      </c>
      <c r="G16" s="171"/>
    </row>
    <row r="17" spans="1:7">
      <c r="A17" s="172" t="s">
        <v>51</v>
      </c>
      <c r="B17" s="112">
        <v>53773.091003165442</v>
      </c>
      <c r="C17" s="173">
        <v>6598.8053073778956</v>
      </c>
      <c r="D17" s="174">
        <v>100</v>
      </c>
      <c r="E17" s="63"/>
      <c r="F17" s="174">
        <v>100</v>
      </c>
      <c r="G17" s="163"/>
    </row>
    <row r="18" spans="1:7">
      <c r="A18" s="175">
        <v>45719</v>
      </c>
      <c r="B18" s="113">
        <v>62623.057212065665</v>
      </c>
      <c r="C18" s="176">
        <v>7214.3031878256388</v>
      </c>
      <c r="D18" s="177">
        <f>((C18*100/C$17)-100)/100</f>
        <v>9.3274138541347321E-2</v>
      </c>
      <c r="E18" s="65">
        <f>((C18*100/C17)-100)/100</f>
        <v>9.3274138541347321E-2</v>
      </c>
      <c r="F18" s="64">
        <f>((B18*100/B$17)-100)/100</f>
        <v>0.16457983061414963</v>
      </c>
      <c r="G18" s="178">
        <f>((B18*100/B17)-100)/100</f>
        <v>0.16457983061414963</v>
      </c>
    </row>
    <row r="19" spans="1:7">
      <c r="A19" s="179">
        <v>45726</v>
      </c>
      <c r="B19" s="112">
        <v>64621.171735875192</v>
      </c>
      <c r="C19" s="173">
        <v>7373.8130133162404</v>
      </c>
      <c r="D19" s="180">
        <f>((C19*100/C$17)-100)/100</f>
        <v>0.11744666948604092</v>
      </c>
      <c r="E19" s="63">
        <f>((C19*100/C18)-100)/100</f>
        <v>2.2110219287675505E-2</v>
      </c>
      <c r="F19" s="66">
        <f t="shared" ref="F19:F22" si="0">((B19*100/B$17)-100)/100</f>
        <v>0.20173809112202917</v>
      </c>
      <c r="G19" s="181">
        <f t="shared" ref="G19:G22" si="1">((B19*100/B18)-100)/100</f>
        <v>3.1907010177467894E-2</v>
      </c>
    </row>
    <row r="20" spans="1:7">
      <c r="A20" s="175">
        <v>45733</v>
      </c>
      <c r="B20" s="113">
        <v>59798.458938823038</v>
      </c>
      <c r="C20" s="176">
        <v>6953.8084745818041</v>
      </c>
      <c r="D20" s="177">
        <f>((C20*100/C$17)-100)/100</f>
        <v>5.3798096877777507E-2</v>
      </c>
      <c r="E20" s="65">
        <f>((C20*100/C19)-100)/100</f>
        <v>-5.6958935353521693E-2</v>
      </c>
      <c r="F20" s="64">
        <f t="shared" si="0"/>
        <v>0.11205173114007706</v>
      </c>
      <c r="G20" s="178">
        <f t="shared" si="1"/>
        <v>-7.4630537755705439E-2</v>
      </c>
    </row>
    <row r="21" spans="1:7">
      <c r="A21" s="182">
        <v>45740</v>
      </c>
      <c r="B21" s="141">
        <v>58172.391776691511</v>
      </c>
      <c r="C21" s="183">
        <v>6939.7950551934719</v>
      </c>
      <c r="D21" s="184">
        <f>((C21*100/C$17)-100)/100</f>
        <v>5.1674467109118466E-2</v>
      </c>
      <c r="E21" s="143">
        <f>((C21*100/C20)-100)/100</f>
        <v>-2.0152150349777285E-3</v>
      </c>
      <c r="F21" s="142">
        <f t="shared" si="0"/>
        <v>8.1812309678591794E-2</v>
      </c>
      <c r="G21" s="185">
        <f t="shared" si="1"/>
        <v>-2.7192459320650356E-2</v>
      </c>
    </row>
    <row r="22" spans="1:7" ht="13.5" thickBot="1">
      <c r="A22" s="186" t="s">
        <v>52</v>
      </c>
      <c r="B22" s="187">
        <v>61303.76991586385</v>
      </c>
      <c r="C22" s="188">
        <v>7120.4299327292883</v>
      </c>
      <c r="D22" s="189">
        <f>((C22*100/C$17)-100)/100</f>
        <v>7.9048343003571095E-2</v>
      </c>
      <c r="E22" s="190">
        <f>((C22*100/C21)-100)/100</f>
        <v>2.6028848993261987E-2</v>
      </c>
      <c r="F22" s="191">
        <f t="shared" si="0"/>
        <v>0.14004549063871197</v>
      </c>
      <c r="G22" s="192">
        <f t="shared" si="1"/>
        <v>5.3829282990338075E-2</v>
      </c>
    </row>
    <row r="23" spans="1:7">
      <c r="A23" s="22"/>
      <c r="B23" s="2"/>
      <c r="C23" s="1"/>
      <c r="D23" s="193"/>
      <c r="E23"/>
    </row>
    <row r="24" spans="1:7">
      <c r="A24" s="22"/>
      <c r="B24" s="2"/>
      <c r="C24" s="1"/>
      <c r="D24" s="193"/>
      <c r="E24"/>
    </row>
    <row r="25" spans="1:7">
      <c r="A25" s="22"/>
      <c r="B25" s="3"/>
      <c r="C25" s="17"/>
      <c r="D25" s="28"/>
      <c r="E25"/>
    </row>
    <row r="26" spans="1:7">
      <c r="A26" s="22"/>
      <c r="B26" s="3"/>
      <c r="C26" s="17"/>
      <c r="D26" s="28"/>
      <c r="E26"/>
    </row>
    <row r="27" spans="1:7">
      <c r="A27" s="22"/>
      <c r="B27" s="3"/>
      <c r="C27" s="17"/>
      <c r="D27" s="28"/>
      <c r="E27"/>
    </row>
    <row r="28" spans="1:7">
      <c r="A28" s="22"/>
      <c r="B28" s="3"/>
      <c r="C28" s="17"/>
      <c r="D28" s="28"/>
      <c r="E28"/>
    </row>
    <row r="29" spans="1:7">
      <c r="A29" s="22"/>
      <c r="B29" s="3"/>
      <c r="C29" s="17"/>
      <c r="D29" s="28"/>
      <c r="E29"/>
    </row>
    <row r="30" spans="1:7">
      <c r="A30" s="22"/>
      <c r="B30" s="3"/>
      <c r="C30" s="17"/>
      <c r="D30" s="28"/>
      <c r="E30"/>
    </row>
    <row r="31" spans="1:7">
      <c r="A31" s="22"/>
      <c r="B31" s="3"/>
      <c r="C31" s="17"/>
      <c r="D31" s="28"/>
      <c r="E31"/>
    </row>
    <row r="32" spans="1:7">
      <c r="A32" s="22"/>
      <c r="B32" s="3"/>
      <c r="C32" s="17"/>
      <c r="D32" s="28"/>
      <c r="E32"/>
    </row>
    <row r="33" spans="1:5">
      <c r="A33" s="22"/>
      <c r="B33" s="3"/>
      <c r="C33" s="17"/>
      <c r="D33" s="28"/>
      <c r="E33"/>
    </row>
    <row r="34" spans="1:5">
      <c r="A34" s="22"/>
      <c r="B34" s="3"/>
      <c r="C34" s="17"/>
      <c r="D34" s="28"/>
      <c r="E34"/>
    </row>
    <row r="35" spans="1:5">
      <c r="A35" s="22"/>
      <c r="B35" s="3"/>
      <c r="C35" s="17"/>
      <c r="D35" s="28"/>
      <c r="E35"/>
    </row>
  </sheetData>
  <mergeCells count="3">
    <mergeCell ref="A12:G12"/>
    <mergeCell ref="D13:E13"/>
    <mergeCell ref="F13:G13"/>
  </mergeCells>
  <phoneticPr fontId="3" type="noConversion"/>
  <printOptions horizontalCentered="1"/>
  <pageMargins left="0.43307086614173229" right="0.43307086614173229" top="0.74803149606299213" bottom="0.74803149606299213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27"/>
  <sheetViews>
    <sheetView zoomScaleNormal="100" workbookViewId="0">
      <selection activeCell="G10" sqref="G10"/>
    </sheetView>
  </sheetViews>
  <sheetFormatPr defaultRowHeight="12.75"/>
  <cols>
    <col min="1" max="1" width="12.28515625" style="1" customWidth="1"/>
    <col min="2" max="2" width="17.85546875" style="31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8.28515625" bestFit="1" customWidth="1"/>
    <col min="11" max="11" width="6.85546875" customWidth="1"/>
    <col min="12" max="12" width="7" customWidth="1"/>
    <col min="13" max="13" width="8.7109375" bestFit="1" customWidth="1"/>
    <col min="14" max="14" width="6.85546875" customWidth="1"/>
    <col min="15" max="15" width="6.7109375" customWidth="1"/>
    <col min="16" max="16" width="7.5703125" customWidth="1"/>
    <col min="17" max="17" width="8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39" t="s">
        <v>31</v>
      </c>
      <c r="B9"/>
    </row>
    <row r="10" spans="1:17">
      <c r="A10" s="39" t="s">
        <v>30</v>
      </c>
      <c r="B10"/>
    </row>
    <row r="11" spans="1:17" s="9" customFormat="1">
      <c r="A11" s="8"/>
      <c r="B11" s="29"/>
      <c r="C11" s="20"/>
      <c r="D11" s="20"/>
      <c r="E11" s="21" t="s">
        <v>14</v>
      </c>
      <c r="F11" s="21"/>
      <c r="G11" s="21"/>
      <c r="H11" s="21"/>
      <c r="I11" s="21"/>
      <c r="J11" s="21"/>
      <c r="K11" s="21"/>
      <c r="L11" s="21"/>
    </row>
    <row r="12" spans="1:17" ht="15.75">
      <c r="A12" s="270" t="s">
        <v>59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</row>
    <row r="13" spans="1:17" ht="15.75" thickBot="1">
      <c r="A13" s="1" t="s">
        <v>14</v>
      </c>
      <c r="B13" s="30"/>
      <c r="C13" s="14" t="s">
        <v>14</v>
      </c>
      <c r="D13" s="14"/>
      <c r="E13" s="14"/>
      <c r="F13" s="14"/>
      <c r="G13" s="14"/>
      <c r="H13" s="14"/>
      <c r="I13" s="14"/>
      <c r="J13" s="14"/>
      <c r="K13" s="14"/>
      <c r="L13" s="14"/>
      <c r="Q13" s="70" t="s">
        <v>16</v>
      </c>
    </row>
    <row r="14" spans="1:17" s="2" customFormat="1" ht="12.75" customHeight="1">
      <c r="B14" s="10"/>
      <c r="C14" s="276" t="s">
        <v>27</v>
      </c>
      <c r="D14" s="276"/>
      <c r="E14" s="276"/>
      <c r="F14" s="276"/>
      <c r="G14" s="276"/>
      <c r="H14" s="276"/>
      <c r="I14" s="276"/>
      <c r="J14" s="276"/>
      <c r="K14" s="276"/>
      <c r="L14" s="277"/>
      <c r="M14" s="59">
        <v>15</v>
      </c>
      <c r="N14" s="59">
        <v>5</v>
      </c>
      <c r="O14" s="59">
        <v>5</v>
      </c>
      <c r="P14" s="60">
        <v>30</v>
      </c>
    </row>
    <row r="15" spans="1:17" s="4" customFormat="1" ht="16.5" thickBot="1">
      <c r="A15" s="2"/>
      <c r="B15" s="61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4"/>
    </row>
    <row r="17" spans="1:41" s="7" customFormat="1" ht="12.95" customHeight="1">
      <c r="A17" s="89" t="s">
        <v>28</v>
      </c>
      <c r="B17" s="96" t="s">
        <v>51</v>
      </c>
      <c r="C17" s="79">
        <v>265.18502733024638</v>
      </c>
      <c r="D17" s="80">
        <v>701.46043538939625</v>
      </c>
      <c r="E17" s="80">
        <v>18.970392333891706</v>
      </c>
      <c r="F17" s="80">
        <v>255.15260899164431</v>
      </c>
      <c r="G17" s="80">
        <v>141.43840726374452</v>
      </c>
      <c r="H17" s="80">
        <v>527.03679509946119</v>
      </c>
      <c r="I17" s="80">
        <v>241.41811296331963</v>
      </c>
      <c r="J17" s="80">
        <v>32.38782981362283</v>
      </c>
      <c r="K17" s="80">
        <v>81.537429881954182</v>
      </c>
      <c r="L17" s="81">
        <v>85.693251656274882</v>
      </c>
      <c r="M17" s="107">
        <v>3677.5625607677798</v>
      </c>
      <c r="N17" s="80">
        <v>464.91655089212429</v>
      </c>
      <c r="O17" s="80">
        <v>4.6241151981829391</v>
      </c>
      <c r="P17" s="81">
        <v>101.42178979625243</v>
      </c>
      <c r="Q17" s="82">
        <v>6598.8053073778956</v>
      </c>
    </row>
    <row r="18" spans="1:41" s="7" customFormat="1" ht="12.95" customHeight="1">
      <c r="A18" s="127" t="s">
        <v>29</v>
      </c>
      <c r="B18" s="128" t="s">
        <v>55</v>
      </c>
      <c r="C18" s="129">
        <v>329.17777115849651</v>
      </c>
      <c r="D18" s="130">
        <v>936.5508298183546</v>
      </c>
      <c r="E18" s="130">
        <v>19.479087687226844</v>
      </c>
      <c r="F18" s="130">
        <v>242.59637610183091</v>
      </c>
      <c r="G18" s="130">
        <v>144.66833154291601</v>
      </c>
      <c r="H18" s="130">
        <v>631.95007496468679</v>
      </c>
      <c r="I18" s="130">
        <v>334.1777237327621</v>
      </c>
      <c r="J18" s="130">
        <v>50.964654096266884</v>
      </c>
      <c r="K18" s="130">
        <v>142.71340672351806</v>
      </c>
      <c r="L18" s="131">
        <v>133.46419560260011</v>
      </c>
      <c r="M18" s="132">
        <v>3677.5625607677798</v>
      </c>
      <c r="N18" s="130">
        <v>464.91655089212429</v>
      </c>
      <c r="O18" s="130">
        <v>4.6598349408228232</v>
      </c>
      <c r="P18" s="131">
        <v>101.42178979625243</v>
      </c>
      <c r="Q18" s="133">
        <v>7214.3031878256388</v>
      </c>
    </row>
    <row r="19" spans="1:41" s="25" customFormat="1" ht="12.95" customHeight="1">
      <c r="A19" s="121" t="s">
        <v>25</v>
      </c>
      <c r="B19" s="122"/>
      <c r="C19" s="123">
        <f>((C18*100/$C$17)-100)/100</f>
        <v>0.24131356310911642</v>
      </c>
      <c r="D19" s="123">
        <f>((D18*100/$D$17)-100)/100</f>
        <v>0.33514419711847948</v>
      </c>
      <c r="E19" s="123">
        <f>((E18*100/$E$17)-100)/100</f>
        <v>2.6815225767699361E-2</v>
      </c>
      <c r="F19" s="123">
        <f>((F18*100/$F$17)-100)/100</f>
        <v>-4.9210678030827494E-2</v>
      </c>
      <c r="G19" s="123">
        <f>((G18*100/$G$17)-100)/100</f>
        <v>2.2836260260966697E-2</v>
      </c>
      <c r="H19" s="123">
        <f>((H18*100/$H$17)-100)/100</f>
        <v>0.19906253385103143</v>
      </c>
      <c r="I19" s="123">
        <f>((I18*100/$I$17)-100)/100</f>
        <v>0.38422804996216714</v>
      </c>
      <c r="J19" s="123">
        <f>((J18*100/$J$17)-100)/100</f>
        <v>0.57357422184645257</v>
      </c>
      <c r="K19" s="123">
        <f>((K18*100/$K$17)-100)/100</f>
        <v>0.75028090694214167</v>
      </c>
      <c r="L19" s="124">
        <f>((L18*100/$L$17)-100)/100</f>
        <v>0.55746447967618029</v>
      </c>
      <c r="M19" s="125">
        <f>((M18*100/$M$17)-100)/100</f>
        <v>0</v>
      </c>
      <c r="N19" s="123">
        <f>((N18*100/$N$17)-100)/100</f>
        <v>0</v>
      </c>
      <c r="O19" s="123">
        <f>((O18*100/$O$17)-100)/100</f>
        <v>7.7246653919695518E-3</v>
      </c>
      <c r="P19" s="123">
        <f>((P18*100/$P$17)-100)/100</f>
        <v>0</v>
      </c>
      <c r="Q19" s="126">
        <f>((Q18*100/$Q$17)-100)/100</f>
        <v>9.3274138541347321E-2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</row>
    <row r="20" spans="1:41" s="7" customFormat="1" ht="11.25" customHeight="1">
      <c r="A20" s="134" t="s">
        <v>29</v>
      </c>
      <c r="B20" s="128" t="s">
        <v>56</v>
      </c>
      <c r="C20" s="136">
        <v>385.65029094927331</v>
      </c>
      <c r="D20" s="137">
        <v>943.68920067381464</v>
      </c>
      <c r="E20" s="137">
        <v>19.079957486917735</v>
      </c>
      <c r="F20" s="137">
        <v>271.59874653148734</v>
      </c>
      <c r="G20" s="137">
        <v>155.01123512426167</v>
      </c>
      <c r="H20" s="137">
        <v>706.20054904967037</v>
      </c>
      <c r="I20" s="137">
        <v>315.75088178398573</v>
      </c>
      <c r="J20" s="137">
        <v>52.682653496169927</v>
      </c>
      <c r="K20" s="137">
        <v>142.32400666871925</v>
      </c>
      <c r="L20" s="138">
        <v>133.26475515495994</v>
      </c>
      <c r="M20" s="139">
        <v>3677.5625607677798</v>
      </c>
      <c r="N20" s="137">
        <v>464.91655089212429</v>
      </c>
      <c r="O20" s="137">
        <v>4.6598349408228232</v>
      </c>
      <c r="P20" s="138">
        <v>101.42178979625243</v>
      </c>
      <c r="Q20" s="140">
        <v>7373.8130133162404</v>
      </c>
    </row>
    <row r="21" spans="1:41" s="25" customFormat="1" ht="12.95" customHeight="1">
      <c r="A21" s="121" t="s">
        <v>25</v>
      </c>
      <c r="B21" s="122"/>
      <c r="C21" s="123">
        <f>((C20*100/$C$17)-100)/100</f>
        <v>0.45426872260403428</v>
      </c>
      <c r="D21" s="123">
        <f>((D20*100/$D$17)-100)/100</f>
        <v>0.34532063829081383</v>
      </c>
      <c r="E21" s="123">
        <f>((E20*100/$E$17)-100)/100</f>
        <v>5.7755870884275851E-3</v>
      </c>
      <c r="F21" s="123">
        <f>((F20*100/$F$17)-100)/100</f>
        <v>6.4456082204441004E-2</v>
      </c>
      <c r="G21" s="123">
        <f>((G20*100/$G$17)-100)/100</f>
        <v>9.596281606316083E-2</v>
      </c>
      <c r="H21" s="123">
        <f>((H20*100/$H$17)-100)/100</f>
        <v>0.33994543761673751</v>
      </c>
      <c r="I21" s="123">
        <f>((I20*100/$I$17)-100)/100</f>
        <v>0.30790054610343193</v>
      </c>
      <c r="J21" s="123">
        <f>((J20*100/$J$17)-100)/100</f>
        <v>0.62661881945578135</v>
      </c>
      <c r="K21" s="123">
        <f>((K20*100/$K$17)-100)/100</f>
        <v>0.74550518546842648</v>
      </c>
      <c r="L21" s="124">
        <f>((L20*100/$L$17)-100)/100</f>
        <v>0.55513710332173671</v>
      </c>
      <c r="M21" s="125">
        <f>((M20*100/$M$17)-100)/100</f>
        <v>0</v>
      </c>
      <c r="N21" s="123">
        <f>((N20*100/$N$17)-100)/100</f>
        <v>0</v>
      </c>
      <c r="O21" s="123">
        <f>((O20*100/$O$17)-100)/100</f>
        <v>7.7246653919695518E-3</v>
      </c>
      <c r="P21" s="123">
        <f>((P20*100/$P$17)-100)/100</f>
        <v>0</v>
      </c>
      <c r="Q21" s="126">
        <f>((Q20*100/$Q$17)-100)/100</f>
        <v>0.11744666948604092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</row>
    <row r="22" spans="1:41" s="7" customFormat="1" ht="12.95" customHeight="1">
      <c r="A22" s="134" t="s">
        <v>29</v>
      </c>
      <c r="B22" s="128" t="s">
        <v>57</v>
      </c>
      <c r="C22" s="136">
        <v>335.03120385683667</v>
      </c>
      <c r="D22" s="137">
        <v>677.66553274722264</v>
      </c>
      <c r="E22" s="137">
        <v>19.181677774987101</v>
      </c>
      <c r="F22" s="137">
        <v>281.02927564812256</v>
      </c>
      <c r="G22" s="137">
        <v>172.37842124010075</v>
      </c>
      <c r="H22" s="137">
        <v>635.79987954546652</v>
      </c>
      <c r="I22" s="137">
        <v>308.21290236782869</v>
      </c>
      <c r="J22" s="137">
        <v>45.783648884036545</v>
      </c>
      <c r="K22" s="137">
        <v>122.64632389955338</v>
      </c>
      <c r="L22" s="138">
        <v>107.50303200101277</v>
      </c>
      <c r="M22" s="139">
        <v>3677.5625607677798</v>
      </c>
      <c r="N22" s="137">
        <v>464.91655089212429</v>
      </c>
      <c r="O22" s="137">
        <v>4.6756751604802069</v>
      </c>
      <c r="P22" s="138">
        <v>101.42178979625243</v>
      </c>
      <c r="Q22" s="140">
        <v>6953.8084745818041</v>
      </c>
    </row>
    <row r="23" spans="1:41" s="25" customFormat="1" ht="12.95" customHeight="1">
      <c r="A23" s="121" t="s">
        <v>25</v>
      </c>
      <c r="B23" s="122"/>
      <c r="C23" s="123">
        <f>((C22*100/$C$17)-100)/100</f>
        <v>0.26338657664713411</v>
      </c>
      <c r="D23" s="123">
        <f>((D22*100/$D$17)-100)/100</f>
        <v>-3.392194547503536E-2</v>
      </c>
      <c r="E23" s="123">
        <f>((E22*100/$E$17)-100)/100</f>
        <v>1.1137642141323739E-2</v>
      </c>
      <c r="F23" s="123">
        <f>((F22*100/$F$17)-100)/100</f>
        <v>0.10141642979369124</v>
      </c>
      <c r="G23" s="123">
        <f>((G22*100/$G$17)-100)/100</f>
        <v>0.21875256215704866</v>
      </c>
      <c r="H23" s="123">
        <f>((H22*100/$H$17)-100)/100</f>
        <v>0.20636715587472382</v>
      </c>
      <c r="I23" s="123">
        <f>((I22*100/$I$17)-100)/100</f>
        <v>0.27667679357040487</v>
      </c>
      <c r="J23" s="123">
        <f>((J22*100/$J$17)-100)/100</f>
        <v>0.41360656603114621</v>
      </c>
      <c r="K23" s="123">
        <f>((K22*100/$K$17)-100)/100</f>
        <v>0.50417206033001771</v>
      </c>
      <c r="L23" s="124">
        <f>((L22*100/$L$17)-100)/100</f>
        <v>0.25450989340700159</v>
      </c>
      <c r="M23" s="125">
        <f>((M22*100/$M$17)-100)/100</f>
        <v>0</v>
      </c>
      <c r="N23" s="123">
        <f>((N22*100/$N$17)-100)/100</f>
        <v>0</v>
      </c>
      <c r="O23" s="123">
        <f>((O22*100/$O$17)-100)/100</f>
        <v>1.1150233090544219E-2</v>
      </c>
      <c r="P23" s="123">
        <f>((P22*100/$P$17)-100)/100</f>
        <v>0</v>
      </c>
      <c r="Q23" s="126">
        <f>((Q22*100/$Q$17)-100)/100</f>
        <v>5.3798096877777507E-2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</row>
    <row r="24" spans="1:41" s="7" customFormat="1" ht="12.95" customHeight="1">
      <c r="A24" s="90" t="s">
        <v>29</v>
      </c>
      <c r="B24" s="135" t="s">
        <v>58</v>
      </c>
      <c r="C24" s="83">
        <v>330.64055875462651</v>
      </c>
      <c r="D24" s="84">
        <v>820.43294985642467</v>
      </c>
      <c r="E24" s="84">
        <v>19.39298199868016</v>
      </c>
      <c r="F24" s="84">
        <v>274.90618890143327</v>
      </c>
      <c r="G24" s="84">
        <v>152.36127316636944</v>
      </c>
      <c r="H24" s="84">
        <v>584.64955295358891</v>
      </c>
      <c r="I24" s="84">
        <v>287.60909196366612</v>
      </c>
      <c r="J24" s="84">
        <v>37.302988836666792</v>
      </c>
      <c r="K24" s="84">
        <v>94.103455642823448</v>
      </c>
      <c r="L24" s="85">
        <v>89.818301002937574</v>
      </c>
      <c r="M24" s="108">
        <v>3677.5625607677798</v>
      </c>
      <c r="N24" s="84">
        <v>464.91655089212429</v>
      </c>
      <c r="O24" s="84">
        <v>4.6768106600972237</v>
      </c>
      <c r="P24" s="85">
        <v>101.42178979625243</v>
      </c>
      <c r="Q24" s="86">
        <v>6939.7950551934719</v>
      </c>
    </row>
    <row r="25" spans="1:41" s="25" customFormat="1" ht="12.95" customHeight="1" thickBot="1">
      <c r="A25" s="91" t="s">
        <v>25</v>
      </c>
      <c r="B25" s="92"/>
      <c r="C25" s="87">
        <f>((C24*100/$C$17)-100)/100</f>
        <v>0.24682966486967445</v>
      </c>
      <c r="D25" s="87">
        <f>((D24*100/$D$17)-100)/100</f>
        <v>0.16960687797164808</v>
      </c>
      <c r="E25" s="87">
        <f>((E24*100/$E$17)-100)/100</f>
        <v>2.2276274383291082E-2</v>
      </c>
      <c r="F25" s="87">
        <f>((F24*100/$F$17)-100)/100</f>
        <v>7.7418686753212285E-2</v>
      </c>
      <c r="G25" s="87">
        <f>((G24*100/$G$17)-100)/100</f>
        <v>7.7227014316250966E-2</v>
      </c>
      <c r="H25" s="87">
        <f>((H24*100/$H$17)-100)/100</f>
        <v>0.10931448883612617</v>
      </c>
      <c r="I25" s="87">
        <f>((I24*100/$I$17)-100)/100</f>
        <v>0.19133186998013116</v>
      </c>
      <c r="J25" s="87">
        <f>((J24*100/$J$17)-100)/100</f>
        <v>0.15175944332573238</v>
      </c>
      <c r="K25" s="87">
        <f>((K24*100/$K$17)-100)/100</f>
        <v>0.15411358659528177</v>
      </c>
      <c r="L25" s="106">
        <f>((L24*100/$L$17)-100)/100</f>
        <v>4.813738849832333E-2</v>
      </c>
      <c r="M25" s="109">
        <f>((M24*100/$M$17)-100)/100</f>
        <v>0</v>
      </c>
      <c r="N25" s="87">
        <f>((N24*100/$N$17)-100)/100</f>
        <v>0</v>
      </c>
      <c r="O25" s="87">
        <f>((O24*100/$O$17)-100)/100</f>
        <v>1.1395793499044231E-2</v>
      </c>
      <c r="P25" s="87">
        <f>((P24*100/$P$17)-100)/100</f>
        <v>0</v>
      </c>
      <c r="Q25" s="88">
        <f>((Q24*100/$Q$17)-100)/100</f>
        <v>5.1674467109118466E-2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</row>
    <row r="26" spans="1:41" s="7" customFormat="1" ht="12.95" customHeight="1">
      <c r="A26" s="144" t="s">
        <v>29</v>
      </c>
      <c r="B26" s="145" t="s">
        <v>52</v>
      </c>
      <c r="C26" s="146">
        <v>345.12495617980824</v>
      </c>
      <c r="D26" s="147">
        <v>844.58462827395431</v>
      </c>
      <c r="E26" s="147">
        <v>19.283426236952959</v>
      </c>
      <c r="F26" s="147">
        <v>267.53264679571851</v>
      </c>
      <c r="G26" s="147">
        <v>156.10481526841195</v>
      </c>
      <c r="H26" s="147">
        <v>639.65001412835306</v>
      </c>
      <c r="I26" s="147">
        <v>311.43764996206068</v>
      </c>
      <c r="J26" s="147">
        <v>46.683486328285028</v>
      </c>
      <c r="K26" s="147">
        <v>125.44679823365352</v>
      </c>
      <c r="L26" s="148">
        <v>116.0125709403776</v>
      </c>
      <c r="M26" s="149">
        <v>3677.5625607677798</v>
      </c>
      <c r="N26" s="147">
        <v>464.91655089212429</v>
      </c>
      <c r="O26" s="147">
        <v>4.6680389255557682</v>
      </c>
      <c r="P26" s="148">
        <v>101.42178979625243</v>
      </c>
      <c r="Q26" s="150">
        <v>7120.4299327292883</v>
      </c>
    </row>
    <row r="27" spans="1:41" s="25" customFormat="1" ht="12.95" customHeight="1" thickBot="1">
      <c r="A27" s="151" t="s">
        <v>25</v>
      </c>
      <c r="B27" s="152"/>
      <c r="C27" s="153">
        <f>((C26*100/$C$17)-100)/100</f>
        <v>0.30144963180748957</v>
      </c>
      <c r="D27" s="153">
        <f>((D26*100/$D$17)-100)/100</f>
        <v>0.20403744197647669</v>
      </c>
      <c r="E27" s="153">
        <f>((E26*100/$E$17)-100)/100</f>
        <v>1.6501182345185442E-2</v>
      </c>
      <c r="F27" s="153">
        <f>((F26*100/$F$17)-100)/100</f>
        <v>4.852013018012926E-2</v>
      </c>
      <c r="G27" s="153">
        <f>((G26*100/$G$17)-100)/100</f>
        <v>0.10369466319935668</v>
      </c>
      <c r="H27" s="153">
        <f>((H26*100/$H$17)-100)/100</f>
        <v>0.21367240404465448</v>
      </c>
      <c r="I27" s="153">
        <f>((I26*100/$I$17)-100)/100</f>
        <v>0.29003431490403386</v>
      </c>
      <c r="J27" s="153">
        <f>((J26*100/$J$17)-100)/100</f>
        <v>0.44138976266477781</v>
      </c>
      <c r="K27" s="153">
        <f>((K26*100/$K$17)-100)/100</f>
        <v>0.53851793483396682</v>
      </c>
      <c r="L27" s="154">
        <f>((L26*100/$L$17)-100)/100</f>
        <v>0.35381221622581022</v>
      </c>
      <c r="M27" s="155">
        <f>((M26*100/$M$17)-100)/100</f>
        <v>0</v>
      </c>
      <c r="N27" s="153">
        <f>((N26*100/$N$17)-100)/100</f>
        <v>0</v>
      </c>
      <c r="O27" s="153">
        <f>((O26*100/$O$17)-100)/100</f>
        <v>9.4988393433816046E-3</v>
      </c>
      <c r="P27" s="153">
        <f>((P26*100/$P$17)-100)/100</f>
        <v>0</v>
      </c>
      <c r="Q27" s="156">
        <f>((Q26*100/$Q$17)-100)/100</f>
        <v>7.9048343003571095E-2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</row>
  </sheetData>
  <mergeCells count="2">
    <mergeCell ref="C14:L14"/>
    <mergeCell ref="A12:Q12"/>
  </mergeCells>
  <phoneticPr fontId="3" type="noConversion"/>
  <pageMargins left="0.35433070866141736" right="0.35433070866141736" top="0.11811023622047245" bottom="0.70866141732283472" header="0.31496062992125984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8:U45"/>
  <sheetViews>
    <sheetView workbookViewId="0">
      <selection activeCell="C21" sqref="C21:Q21"/>
    </sheetView>
  </sheetViews>
  <sheetFormatPr defaultRowHeight="12.75"/>
  <cols>
    <col min="1" max="1" width="25" style="1" customWidth="1"/>
    <col min="2" max="2" width="8" bestFit="1" customWidth="1"/>
    <col min="3" max="3" width="7.42578125" customWidth="1"/>
    <col min="4" max="4" width="7.28515625" customWidth="1"/>
    <col min="5" max="5" width="6.5703125" bestFit="1" customWidth="1"/>
    <col min="6" max="6" width="6.85546875" bestFit="1" customWidth="1"/>
    <col min="7" max="8" width="6.5703125" bestFit="1" customWidth="1"/>
    <col min="9" max="9" width="6.85546875" bestFit="1" customWidth="1"/>
    <col min="10" max="10" width="6.42578125" customWidth="1"/>
    <col min="11" max="11" width="6.5703125" bestFit="1" customWidth="1"/>
    <col min="12" max="12" width="6.7109375" customWidth="1"/>
    <col min="13" max="13" width="9" customWidth="1"/>
    <col min="14" max="14" width="7.7109375" customWidth="1"/>
    <col min="15" max="15" width="6" customWidth="1"/>
    <col min="16" max="16" width="9" customWidth="1"/>
    <col min="17" max="17" width="8.5703125" bestFit="1" customWidth="1"/>
    <col min="18" max="18" width="9.5703125" bestFit="1" customWidth="1"/>
  </cols>
  <sheetData>
    <row r="8" spans="1:17" ht="15" customHeight="1">
      <c r="A8" s="39" t="s">
        <v>31</v>
      </c>
    </row>
    <row r="9" spans="1:17">
      <c r="A9" s="39" t="s">
        <v>30</v>
      </c>
    </row>
    <row r="12" spans="1:17">
      <c r="B12" s="6"/>
      <c r="C12" s="15"/>
      <c r="D12" s="15"/>
      <c r="E12" s="270" t="s">
        <v>60</v>
      </c>
      <c r="F12" s="270"/>
      <c r="G12" s="270"/>
      <c r="H12" s="270"/>
      <c r="I12" s="270"/>
      <c r="J12" s="270"/>
      <c r="K12" s="270"/>
      <c r="L12" s="270"/>
      <c r="M12" s="270"/>
      <c r="N12" s="270"/>
      <c r="O12" s="15"/>
      <c r="P12" s="15"/>
      <c r="Q12" s="6"/>
    </row>
    <row r="13" spans="1:17">
      <c r="A13" s="19">
        <v>1000</v>
      </c>
      <c r="B13" s="6"/>
      <c r="C13" s="15"/>
      <c r="D13" s="15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15"/>
      <c r="P13" s="15"/>
      <c r="Q13" s="6"/>
    </row>
    <row r="14" spans="1:17" ht="13.5" thickBot="1">
      <c r="B14" s="6"/>
      <c r="C14" s="14" t="s">
        <v>14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6" t="s">
        <v>16</v>
      </c>
    </row>
    <row r="15" spans="1:17">
      <c r="A15" s="2"/>
      <c r="B15" s="58" t="s">
        <v>19</v>
      </c>
      <c r="C15" s="59">
        <v>50</v>
      </c>
      <c r="D15" s="59">
        <v>50</v>
      </c>
      <c r="E15" s="59">
        <v>15</v>
      </c>
      <c r="F15" s="59">
        <v>10</v>
      </c>
      <c r="G15" s="59">
        <v>50</v>
      </c>
      <c r="H15" s="59">
        <v>50</v>
      </c>
      <c r="I15" s="59">
        <v>30</v>
      </c>
      <c r="J15" s="59">
        <v>10</v>
      </c>
      <c r="K15" s="59">
        <v>20</v>
      </c>
      <c r="L15" s="59">
        <v>20</v>
      </c>
      <c r="M15" s="59">
        <v>15</v>
      </c>
      <c r="N15" s="59">
        <v>5</v>
      </c>
      <c r="O15" s="59">
        <v>5</v>
      </c>
      <c r="P15" s="60">
        <v>30</v>
      </c>
      <c r="Q15" s="62">
        <v>360</v>
      </c>
    </row>
    <row r="16" spans="1:17" ht="16.5" thickBot="1">
      <c r="A16" s="2"/>
      <c r="B16" s="11" t="s">
        <v>20</v>
      </c>
      <c r="C16" s="5" t="s">
        <v>0</v>
      </c>
      <c r="D16" s="5" t="s">
        <v>3</v>
      </c>
      <c r="E16" s="5" t="s">
        <v>2</v>
      </c>
      <c r="F16" s="5" t="s">
        <v>1</v>
      </c>
      <c r="G16" s="5" t="s">
        <v>10</v>
      </c>
      <c r="H16" s="5" t="s">
        <v>4</v>
      </c>
      <c r="I16" s="5" t="s">
        <v>7</v>
      </c>
      <c r="J16" s="5" t="s">
        <v>8</v>
      </c>
      <c r="K16" s="5" t="s">
        <v>6</v>
      </c>
      <c r="L16" s="5" t="s">
        <v>5</v>
      </c>
      <c r="M16" s="5" t="s">
        <v>9</v>
      </c>
      <c r="N16" s="5" t="s">
        <v>11</v>
      </c>
      <c r="O16" s="5" t="s">
        <v>12</v>
      </c>
      <c r="P16" s="12" t="s">
        <v>13</v>
      </c>
      <c r="Q16" s="15"/>
    </row>
    <row r="17" spans="1:21" ht="16.5" thickBot="1">
      <c r="A17" s="2"/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15"/>
    </row>
    <row r="18" spans="1:21" s="7" customFormat="1">
      <c r="A18" s="114" t="s">
        <v>21</v>
      </c>
      <c r="B18" s="98" t="s">
        <v>17</v>
      </c>
      <c r="C18" s="99">
        <v>75524.350000000006</v>
      </c>
      <c r="D18" s="99">
        <v>122832.72500000001</v>
      </c>
      <c r="E18" s="99">
        <v>67333.222222222219</v>
      </c>
      <c r="F18" s="99">
        <v>111122.95000000001</v>
      </c>
      <c r="G18" s="99">
        <v>55156.433333333334</v>
      </c>
      <c r="H18" s="99">
        <v>106471.39999999998</v>
      </c>
      <c r="I18" s="99">
        <v>120100.875</v>
      </c>
      <c r="J18" s="99">
        <v>131969.45555555556</v>
      </c>
      <c r="K18" s="99">
        <v>104696.22291666667</v>
      </c>
      <c r="L18" s="99">
        <v>107331.15833333333</v>
      </c>
      <c r="M18" s="100">
        <v>15000000</v>
      </c>
      <c r="N18" s="100">
        <v>1000000</v>
      </c>
      <c r="O18" s="46">
        <v>69811.16071428571</v>
      </c>
      <c r="P18" s="100">
        <v>65000</v>
      </c>
      <c r="Q18" s="101">
        <f>SUM(C18:P18)</f>
        <v>17137349.953075398</v>
      </c>
      <c r="S18" s="4"/>
      <c r="U18"/>
    </row>
    <row r="19" spans="1:21" s="118" customFormat="1">
      <c r="A19" s="115" t="s">
        <v>22</v>
      </c>
      <c r="B19" s="116" t="s">
        <v>14</v>
      </c>
      <c r="C19" s="117">
        <f>C18*$C$15/$A$13</f>
        <v>3776.2175000000007</v>
      </c>
      <c r="D19" s="117">
        <f>D18*$D$15/$A$13</f>
        <v>6141.6362499999996</v>
      </c>
      <c r="E19" s="117">
        <f>E18*$E$15/$A$13</f>
        <v>1009.9983333333332</v>
      </c>
      <c r="F19" s="117">
        <f>F18*$F$15/300</f>
        <v>3704.0983333333334</v>
      </c>
      <c r="G19" s="117">
        <f>G18*$G$15/$A$13</f>
        <v>2757.8216666666667</v>
      </c>
      <c r="H19" s="117">
        <f>H18*$H$15/$A$13</f>
        <v>5323.5699999999988</v>
      </c>
      <c r="I19" s="117">
        <f>I18*$I$15/$A$13</f>
        <v>3603.0262499999999</v>
      </c>
      <c r="J19" s="117">
        <f>J18*$J$15/$A$13</f>
        <v>1319.6945555555556</v>
      </c>
      <c r="K19" s="117">
        <f>K18*$K$15/$A$13</f>
        <v>2093.9244583333334</v>
      </c>
      <c r="L19" s="117">
        <f>L18*$L$15/$A$13</f>
        <v>2146.6231666666663</v>
      </c>
      <c r="M19" s="117">
        <f>M18*$M$15/16000</f>
        <v>14062.5</v>
      </c>
      <c r="N19" s="117">
        <f>N18*$N$15/$A$13</f>
        <v>5000</v>
      </c>
      <c r="O19" s="117">
        <f>O18*$O$15/700</f>
        <v>498.65114795918362</v>
      </c>
      <c r="P19" s="73">
        <f>P18*$P$15/835</f>
        <v>2335.3293413173651</v>
      </c>
      <c r="Q19" s="157">
        <f>SUM(C19:P19)</f>
        <v>53773.091003165442</v>
      </c>
      <c r="R19" s="7"/>
      <c r="S19" s="4"/>
      <c r="U19"/>
    </row>
    <row r="20" spans="1:21">
      <c r="A20" s="52" t="s">
        <v>54</v>
      </c>
      <c r="B20" s="119" t="s">
        <v>14</v>
      </c>
      <c r="C20" s="97">
        <v>7.0225040620739226E-2</v>
      </c>
      <c r="D20" s="97">
        <v>0.11421393368736162</v>
      </c>
      <c r="E20" s="97">
        <v>1.8782597661605092E-2</v>
      </c>
      <c r="F20" s="97">
        <v>6.8883864851943991E-2</v>
      </c>
      <c r="G20" s="97">
        <v>5.1286277489689454E-2</v>
      </c>
      <c r="H20" s="97">
        <v>9.9000632113311435E-2</v>
      </c>
      <c r="I20" s="97">
        <v>6.7004261476951391E-2</v>
      </c>
      <c r="J20" s="97">
        <v>2.4541913640000152E-2</v>
      </c>
      <c r="K20" s="97">
        <v>3.8940005479879719E-2</v>
      </c>
      <c r="L20" s="97">
        <v>3.9920025548471856E-2</v>
      </c>
      <c r="M20" s="97">
        <v>0.2615155598768199</v>
      </c>
      <c r="N20" s="97">
        <v>9.2983310178424858E-2</v>
      </c>
      <c r="O20" s="97">
        <v>9.2732468723032788E-3</v>
      </c>
      <c r="P20" s="97">
        <v>4.3429330502497837E-2</v>
      </c>
      <c r="Q20" s="102">
        <v>0.99999999999999989</v>
      </c>
      <c r="R20" s="7"/>
      <c r="S20" s="4"/>
      <c r="T20" s="118"/>
    </row>
    <row r="21" spans="1:21" ht="13.5" thickBot="1">
      <c r="A21" s="120" t="s">
        <v>15</v>
      </c>
      <c r="B21" s="103"/>
      <c r="C21" s="104">
        <f>C19*C20</f>
        <v>265.18502733024638</v>
      </c>
      <c r="D21" s="104">
        <f>D19*D20</f>
        <v>701.46043538939625</v>
      </c>
      <c r="E21" s="104">
        <f>E19*E20</f>
        <v>18.970392333891706</v>
      </c>
      <c r="F21" s="104">
        <f t="shared" ref="F21:O21" si="0">F19*F20</f>
        <v>255.15260899164431</v>
      </c>
      <c r="G21" s="104">
        <f t="shared" si="0"/>
        <v>141.43840726374452</v>
      </c>
      <c r="H21" s="104">
        <f t="shared" si="0"/>
        <v>527.03679509946119</v>
      </c>
      <c r="I21" s="104">
        <f t="shared" si="0"/>
        <v>241.41811296331963</v>
      </c>
      <c r="J21" s="104">
        <f t="shared" si="0"/>
        <v>32.38782981362283</v>
      </c>
      <c r="K21" s="104">
        <f t="shared" si="0"/>
        <v>81.537429881954182</v>
      </c>
      <c r="L21" s="104">
        <f t="shared" si="0"/>
        <v>85.693251656274882</v>
      </c>
      <c r="M21" s="104">
        <f t="shared" si="0"/>
        <v>3677.5625607677798</v>
      </c>
      <c r="N21" s="104">
        <f t="shared" si="0"/>
        <v>464.91655089212429</v>
      </c>
      <c r="O21" s="104">
        <f t="shared" si="0"/>
        <v>4.6241151981829391</v>
      </c>
      <c r="P21" s="104">
        <f>P19*P20</f>
        <v>101.42178979625243</v>
      </c>
      <c r="Q21" s="105">
        <f>SUM(C21:P21)</f>
        <v>6598.8053073778956</v>
      </c>
      <c r="R21" s="7"/>
      <c r="S21" s="4"/>
      <c r="T21" s="118"/>
    </row>
    <row r="25" spans="1:21">
      <c r="R25" s="4"/>
      <c r="S25" s="4"/>
    </row>
    <row r="26" spans="1:21">
      <c r="R26" s="4"/>
      <c r="S26" s="4"/>
    </row>
    <row r="27" spans="1:21" ht="15">
      <c r="C27" s="93"/>
      <c r="D27" s="95"/>
      <c r="E27" s="94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4"/>
      <c r="S27" s="4"/>
    </row>
    <row r="28" spans="1:21" ht="15">
      <c r="D28" s="32"/>
      <c r="E28" s="4"/>
      <c r="R28" s="4"/>
      <c r="S28" s="4"/>
    </row>
    <row r="29" spans="1:21" ht="15">
      <c r="D29" s="32"/>
      <c r="E29" s="4"/>
      <c r="R29" s="4"/>
      <c r="S29" s="4"/>
    </row>
    <row r="30" spans="1:21" ht="15">
      <c r="D30" s="32"/>
      <c r="E30" s="4"/>
      <c r="R30" s="4"/>
      <c r="S30" s="4"/>
    </row>
    <row r="31" spans="1:21" ht="15">
      <c r="D31" s="32"/>
      <c r="E31" s="4"/>
      <c r="R31" s="4"/>
      <c r="S31" s="4"/>
    </row>
    <row r="32" spans="1:21">
      <c r="E32" s="4"/>
      <c r="R32" s="4"/>
      <c r="S32" s="4"/>
    </row>
    <row r="33" spans="5:19">
      <c r="E33" s="4"/>
      <c r="R33" s="4"/>
      <c r="S33" s="4"/>
    </row>
    <row r="34" spans="5:19">
      <c r="E34" s="4"/>
      <c r="R34" s="4"/>
      <c r="S34" s="4"/>
    </row>
    <row r="35" spans="5:19">
      <c r="E35" s="4"/>
      <c r="R35" s="4"/>
      <c r="S35" s="4"/>
    </row>
    <row r="36" spans="5:19">
      <c r="E36" s="4"/>
      <c r="R36" s="4"/>
      <c r="S36" s="4"/>
    </row>
    <row r="37" spans="5:19">
      <c r="R37" s="4"/>
      <c r="S37" s="4"/>
    </row>
    <row r="38" spans="5:19">
      <c r="R38" s="4"/>
      <c r="S38" s="4"/>
    </row>
    <row r="39" spans="5:19">
      <c r="R39" s="4"/>
      <c r="S39" s="4"/>
    </row>
    <row r="40" spans="5:19" ht="15">
      <c r="R40" s="33"/>
    </row>
    <row r="41" spans="5:19" ht="15">
      <c r="R41" s="33"/>
    </row>
    <row r="42" spans="5:19" ht="15">
      <c r="R42" s="33"/>
    </row>
    <row r="43" spans="5:19" ht="15">
      <c r="R43" s="33"/>
    </row>
    <row r="44" spans="5:19" ht="15">
      <c r="R44" s="33"/>
    </row>
    <row r="45" spans="5:19" ht="15">
      <c r="R45" s="33"/>
    </row>
  </sheetData>
  <mergeCells count="1">
    <mergeCell ref="E12:N13"/>
  </mergeCells>
  <phoneticPr fontId="3" type="noConversion"/>
  <pageMargins left="0.35433070866141736" right="0.35433070866141736" top="0.11811023622047245" bottom="0.70866141732283472" header="0.31496062992125984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8:Q126"/>
  <sheetViews>
    <sheetView workbookViewId="0">
      <selection activeCell="G4" sqref="G4"/>
    </sheetView>
  </sheetViews>
  <sheetFormatPr defaultRowHeight="12.75"/>
  <cols>
    <col min="1" max="1" width="22.85546875" customWidth="1"/>
    <col min="2" max="2" width="7.85546875" customWidth="1"/>
    <col min="3" max="3" width="8.42578125" customWidth="1"/>
    <col min="5" max="5" width="8.85546875" customWidth="1"/>
    <col min="6" max="6" width="9.140625" customWidth="1"/>
    <col min="7" max="7" width="9" customWidth="1"/>
    <col min="8" max="8" width="8.85546875" customWidth="1"/>
    <col min="9" max="9" width="6.140625" customWidth="1"/>
    <col min="10" max="10" width="6.42578125" customWidth="1"/>
    <col min="11" max="11" width="6.28515625" customWidth="1"/>
    <col min="12" max="12" width="6" customWidth="1"/>
    <col min="13" max="13" width="8.7109375" customWidth="1"/>
    <col min="14" max="14" width="7.85546875" customWidth="1"/>
    <col min="15" max="15" width="6.42578125" customWidth="1"/>
    <col min="16" max="16" width="6.85546875" customWidth="1"/>
    <col min="17" max="17" width="8.5703125" customWidth="1"/>
  </cols>
  <sheetData>
    <row r="8" spans="1:17">
      <c r="A8" s="39" t="s">
        <v>31</v>
      </c>
    </row>
    <row r="9" spans="1:17">
      <c r="A9" s="39" t="s">
        <v>30</v>
      </c>
    </row>
    <row r="10" spans="1:17">
      <c r="B10" s="269" t="s">
        <v>61</v>
      </c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37"/>
    </row>
    <row r="11" spans="1:17"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6"/>
    </row>
    <row r="12" spans="1:17" ht="13.5" thickBot="1">
      <c r="B12" s="6"/>
      <c r="C12" s="14" t="s">
        <v>14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6" t="s">
        <v>16</v>
      </c>
    </row>
    <row r="13" spans="1:17">
      <c r="B13" s="58" t="s">
        <v>19</v>
      </c>
      <c r="C13" s="197">
        <v>50</v>
      </c>
      <c r="D13" s="197">
        <v>50</v>
      </c>
      <c r="E13" s="197">
        <v>15</v>
      </c>
      <c r="F13" s="197">
        <v>10</v>
      </c>
      <c r="G13" s="197">
        <v>50</v>
      </c>
      <c r="H13" s="197">
        <v>50</v>
      </c>
      <c r="I13" s="197">
        <v>30</v>
      </c>
      <c r="J13" s="197">
        <v>10</v>
      </c>
      <c r="K13" s="197">
        <v>20</v>
      </c>
      <c r="L13" s="197">
        <v>20</v>
      </c>
      <c r="M13" s="197">
        <v>15</v>
      </c>
      <c r="N13" s="197">
        <v>5</v>
      </c>
      <c r="O13" s="197">
        <v>5</v>
      </c>
      <c r="P13" s="198">
        <v>30</v>
      </c>
      <c r="Q13" s="62">
        <v>360</v>
      </c>
    </row>
    <row r="14" spans="1:17" ht="32.25" thickBot="1">
      <c r="B14" s="201" t="s">
        <v>20</v>
      </c>
      <c r="C14" s="202" t="s">
        <v>0</v>
      </c>
      <c r="D14" s="202" t="s">
        <v>3</v>
      </c>
      <c r="E14" s="202" t="s">
        <v>2</v>
      </c>
      <c r="F14" s="202" t="s">
        <v>1</v>
      </c>
      <c r="G14" s="202" t="s">
        <v>10</v>
      </c>
      <c r="H14" s="202" t="s">
        <v>4</v>
      </c>
      <c r="I14" s="202" t="s">
        <v>7</v>
      </c>
      <c r="J14" s="202" t="s">
        <v>8</v>
      </c>
      <c r="K14" s="202" t="s">
        <v>6</v>
      </c>
      <c r="L14" s="202" t="s">
        <v>5</v>
      </c>
      <c r="M14" s="203" t="s">
        <v>9</v>
      </c>
      <c r="N14" s="202" t="s">
        <v>11</v>
      </c>
      <c r="O14" s="202" t="s">
        <v>12</v>
      </c>
      <c r="P14" s="204" t="s">
        <v>13</v>
      </c>
      <c r="Q14" s="15"/>
    </row>
    <row r="15" spans="1:17" ht="13.5" thickBot="1"/>
    <row r="16" spans="1:17">
      <c r="A16" s="71" t="s">
        <v>21</v>
      </c>
      <c r="B16" s="44" t="s">
        <v>17</v>
      </c>
      <c r="C16" s="211">
        <v>1485.55</v>
      </c>
      <c r="D16" s="211">
        <v>1342.3000000000002</v>
      </c>
      <c r="E16" s="211">
        <v>1206.9000000000001</v>
      </c>
      <c r="F16" s="211">
        <v>1354.2791666666667</v>
      </c>
      <c r="G16" s="211">
        <v>1116.575</v>
      </c>
      <c r="H16" s="211">
        <v>1872.5833333333333</v>
      </c>
      <c r="I16" s="211">
        <v>2276.4581250000001</v>
      </c>
      <c r="J16" s="211">
        <v>1909.7831249999999</v>
      </c>
      <c r="K16" s="211">
        <v>1527.9001249999999</v>
      </c>
      <c r="L16" s="211">
        <v>1589.55</v>
      </c>
      <c r="M16" s="212">
        <v>200000</v>
      </c>
      <c r="N16" s="212">
        <v>25000</v>
      </c>
      <c r="O16" s="212">
        <v>1457</v>
      </c>
      <c r="P16" s="212">
        <v>1500</v>
      </c>
      <c r="Q16" s="47">
        <v>243638.87887499999</v>
      </c>
    </row>
    <row r="17" spans="1:17">
      <c r="A17" s="213" t="s">
        <v>22</v>
      </c>
      <c r="B17" s="72" t="s">
        <v>14</v>
      </c>
      <c r="C17" s="73">
        <v>74.277500000000003</v>
      </c>
      <c r="D17" s="73">
        <v>67.115000000000009</v>
      </c>
      <c r="E17" s="73">
        <v>18.1035</v>
      </c>
      <c r="F17" s="73">
        <v>45.142638888888889</v>
      </c>
      <c r="G17" s="73">
        <v>55.828749999999999</v>
      </c>
      <c r="H17" s="73">
        <v>93.629166666666663</v>
      </c>
      <c r="I17" s="73">
        <v>68.293743750000004</v>
      </c>
      <c r="J17" s="73">
        <v>19.097831249999999</v>
      </c>
      <c r="K17" s="73">
        <v>30.558002499999997</v>
      </c>
      <c r="L17" s="73">
        <v>31.791</v>
      </c>
      <c r="M17" s="73">
        <v>187.5</v>
      </c>
      <c r="N17" s="73">
        <v>125</v>
      </c>
      <c r="O17" s="73">
        <v>10.407142857142857</v>
      </c>
      <c r="P17" s="73">
        <v>45</v>
      </c>
      <c r="Q17" s="214">
        <v>871.74427591269841</v>
      </c>
    </row>
    <row r="18" spans="1:17">
      <c r="A18" s="52" t="s">
        <v>39</v>
      </c>
      <c r="B18" s="74" t="s">
        <v>14</v>
      </c>
      <c r="C18" s="75">
        <v>9.0835989389012911E-2</v>
      </c>
      <c r="D18" s="75">
        <v>8.2267415709036965E-2</v>
      </c>
      <c r="E18" s="75">
        <v>2.3927180573544021E-2</v>
      </c>
      <c r="F18" s="75">
        <v>5.2530035610617289E-2</v>
      </c>
      <c r="G18" s="75">
        <v>5.5105939147579684E-2</v>
      </c>
      <c r="H18" s="75">
        <v>0.12090884680737535</v>
      </c>
      <c r="I18" s="75">
        <v>7.2791714207632502E-2</v>
      </c>
      <c r="J18" s="75">
        <v>2.3122176815599027E-2</v>
      </c>
      <c r="K18" s="75">
        <v>3.3399996126886641E-2</v>
      </c>
      <c r="L18" s="75">
        <v>3.4569997690090906E-2</v>
      </c>
      <c r="M18" s="75">
        <v>0.20922774735412467</v>
      </c>
      <c r="N18" s="75">
        <v>0.13948516490274979</v>
      </c>
      <c r="O18" s="75">
        <v>1.1613136300760368E-2</v>
      </c>
      <c r="P18" s="75">
        <v>5.0214659364989922E-2</v>
      </c>
      <c r="Q18" s="207">
        <v>1</v>
      </c>
    </row>
    <row r="19" spans="1:17" ht="13.5" thickBot="1">
      <c r="A19" s="215" t="s">
        <v>15</v>
      </c>
      <c r="B19" s="209" t="s">
        <v>40</v>
      </c>
      <c r="C19" s="56">
        <v>6.7470702018424067</v>
      </c>
      <c r="D19" s="56">
        <v>5.5213776053120167</v>
      </c>
      <c r="E19" s="56">
        <v>0.43316571351315419</v>
      </c>
      <c r="F19" s="56">
        <v>2.3713444283905702</v>
      </c>
      <c r="G19" s="56">
        <v>3.0764957001854394</v>
      </c>
      <c r="H19" s="56">
        <v>11.320594569202214</v>
      </c>
      <c r="I19" s="56">
        <v>4.971218677219289</v>
      </c>
      <c r="J19" s="56">
        <v>0.44158343095697256</v>
      </c>
      <c r="K19" s="56">
        <v>1.0206371651453923</v>
      </c>
      <c r="L19" s="56">
        <v>1.09901479656568</v>
      </c>
      <c r="M19" s="56">
        <v>39.230202628898375</v>
      </c>
      <c r="N19" s="56">
        <v>17.435645612843722</v>
      </c>
      <c r="O19" s="56">
        <v>0.12085956850148467</v>
      </c>
      <c r="P19" s="56">
        <v>2.2596596714245463</v>
      </c>
      <c r="Q19" s="216">
        <v>96.048869770001261</v>
      </c>
    </row>
    <row r="20" spans="1:17" ht="13.5" thickBot="1"/>
    <row r="21" spans="1:17">
      <c r="A21" s="71" t="s">
        <v>21</v>
      </c>
      <c r="B21" s="44" t="s">
        <v>17</v>
      </c>
      <c r="C21" s="45">
        <v>3353.4937499999996</v>
      </c>
      <c r="D21" s="45">
        <v>1627.5374999999999</v>
      </c>
      <c r="E21" s="45">
        <v>1729.145833333333</v>
      </c>
      <c r="F21" s="45">
        <v>2696.713541666667</v>
      </c>
      <c r="G21" s="45">
        <v>3438.34375</v>
      </c>
      <c r="H21" s="45">
        <v>1970.7083333333333</v>
      </c>
      <c r="I21" s="45">
        <v>2351.7921875000002</v>
      </c>
      <c r="J21" s="45">
        <v>2020.8125</v>
      </c>
      <c r="K21" s="45">
        <v>1586.8284374999998</v>
      </c>
      <c r="L21" s="45">
        <v>1594.7784375000001</v>
      </c>
      <c r="M21" s="46">
        <v>200000</v>
      </c>
      <c r="N21" s="46">
        <v>30000</v>
      </c>
      <c r="O21" s="46">
        <v>2419.0625</v>
      </c>
      <c r="P21" s="46">
        <v>1500</v>
      </c>
      <c r="Q21" s="47">
        <v>256289.21677083333</v>
      </c>
    </row>
    <row r="22" spans="1:17">
      <c r="A22" s="110" t="s">
        <v>22</v>
      </c>
      <c r="B22" s="72" t="s">
        <v>14</v>
      </c>
      <c r="C22" s="73">
        <v>167.67468749999998</v>
      </c>
      <c r="D22" s="73">
        <v>81.376874999999998</v>
      </c>
      <c r="E22" s="73">
        <v>25.937187499999997</v>
      </c>
      <c r="F22" s="73">
        <v>89.890451388888906</v>
      </c>
      <c r="G22" s="73">
        <v>171.91718750000001</v>
      </c>
      <c r="H22" s="73">
        <v>98.535416666666663</v>
      </c>
      <c r="I22" s="73">
        <v>70.553765624999997</v>
      </c>
      <c r="J22" s="73">
        <v>20.208124999999999</v>
      </c>
      <c r="K22" s="73">
        <v>31.73656875</v>
      </c>
      <c r="L22" s="73">
        <v>31.895568750000002</v>
      </c>
      <c r="M22" s="73">
        <v>187.5</v>
      </c>
      <c r="N22" s="73">
        <v>150</v>
      </c>
      <c r="O22" s="73">
        <v>17.279017857142858</v>
      </c>
      <c r="P22" s="73">
        <v>45</v>
      </c>
      <c r="Q22" s="51">
        <v>1189.5048515376984</v>
      </c>
    </row>
    <row r="23" spans="1:17">
      <c r="A23" s="52" t="s">
        <v>41</v>
      </c>
      <c r="B23" s="74" t="s">
        <v>14</v>
      </c>
      <c r="C23" s="75">
        <v>0.10519418332121944</v>
      </c>
      <c r="D23" s="75">
        <v>9.0502979742001E-2</v>
      </c>
      <c r="E23" s="75">
        <v>2.9161388588338392E-2</v>
      </c>
      <c r="F23" s="75">
        <v>7.312012882470327E-2</v>
      </c>
      <c r="G23" s="75">
        <v>0.10403686698128543</v>
      </c>
      <c r="H23" s="75">
        <v>9.7151212076880863E-2</v>
      </c>
      <c r="I23" s="75">
        <v>6.2170562009571044E-2</v>
      </c>
      <c r="J23" s="75">
        <v>1.9057562614516962E-2</v>
      </c>
      <c r="K23" s="75">
        <v>2.8557740189566604E-2</v>
      </c>
      <c r="L23" s="75">
        <v>2.8730383763362118E-2</v>
      </c>
      <c r="M23" s="75">
        <v>0.17159493806290482</v>
      </c>
      <c r="N23" s="75">
        <v>0.13727595045032384</v>
      </c>
      <c r="O23" s="75">
        <v>1.2263318240228931E-2</v>
      </c>
      <c r="P23" s="75">
        <v>4.1182785135097155E-2</v>
      </c>
      <c r="Q23" s="207">
        <v>0.99999999999999978</v>
      </c>
    </row>
    <row r="24" spans="1:17" ht="13.5" thickBot="1">
      <c r="A24" s="111" t="s">
        <v>15</v>
      </c>
      <c r="B24" s="209" t="s">
        <v>42</v>
      </c>
      <c r="C24" s="56">
        <v>17.638401815203178</v>
      </c>
      <c r="D24" s="56">
        <v>7.3648496695923473</v>
      </c>
      <c r="E24" s="56">
        <v>0.75636440357609314</v>
      </c>
      <c r="F24" s="56">
        <v>6.5728013856662839</v>
      </c>
      <c r="G24" s="56">
        <v>17.885725567734209</v>
      </c>
      <c r="H24" s="56">
        <v>9.5728351616671539</v>
      </c>
      <c r="I24" s="56">
        <v>4.3863672607978046</v>
      </c>
      <c r="J24" s="56">
        <v>0.38511760750948554</v>
      </c>
      <c r="K24" s="56">
        <v>0.90632468487081852</v>
      </c>
      <c r="L24" s="56">
        <v>0.91637193053820021</v>
      </c>
      <c r="M24" s="56">
        <v>32.174050886794653</v>
      </c>
      <c r="N24" s="56">
        <v>20.591392567548578</v>
      </c>
      <c r="O24" s="56">
        <v>0.21189809486074143</v>
      </c>
      <c r="P24" s="56">
        <v>1.853225331079372</v>
      </c>
      <c r="Q24" s="217">
        <v>121.215726367439</v>
      </c>
    </row>
    <row r="25" spans="1:17" ht="13.5" thickBot="1"/>
    <row r="26" spans="1:17">
      <c r="A26" s="71" t="s">
        <v>21</v>
      </c>
      <c r="B26" s="44" t="s">
        <v>17</v>
      </c>
      <c r="C26" s="45">
        <v>4404.6124999999993</v>
      </c>
      <c r="D26" s="45">
        <v>5396.625</v>
      </c>
      <c r="E26" s="45">
        <v>4831.3250000000007</v>
      </c>
      <c r="F26" s="45">
        <v>5357.8739583333336</v>
      </c>
      <c r="G26" s="45">
        <v>4210.6499999999996</v>
      </c>
      <c r="H26" s="45">
        <v>3829.666666666667</v>
      </c>
      <c r="I26" s="45">
        <v>4794</v>
      </c>
      <c r="J26" s="45">
        <v>4602.1000000000004</v>
      </c>
      <c r="K26" s="45">
        <v>3832.0145833333336</v>
      </c>
      <c r="L26" s="45">
        <v>3957.4750000000004</v>
      </c>
      <c r="M26" s="46">
        <v>500000</v>
      </c>
      <c r="N26" s="46">
        <v>180000</v>
      </c>
      <c r="O26" s="46">
        <v>8061</v>
      </c>
      <c r="P26" s="46">
        <v>2500</v>
      </c>
      <c r="Q26" s="47">
        <v>735777.34270833328</v>
      </c>
    </row>
    <row r="27" spans="1:17">
      <c r="A27" s="218" t="s">
        <v>22</v>
      </c>
      <c r="B27" s="72" t="s">
        <v>14</v>
      </c>
      <c r="C27" s="73">
        <v>220.23062499999997</v>
      </c>
      <c r="D27" s="73">
        <v>269.83125000000001</v>
      </c>
      <c r="E27" s="73">
        <v>72.469875000000016</v>
      </c>
      <c r="F27" s="73">
        <v>178.59579861111112</v>
      </c>
      <c r="G27" s="73">
        <v>210.53249999999997</v>
      </c>
      <c r="H27" s="73">
        <v>191.48333333333335</v>
      </c>
      <c r="I27" s="73">
        <v>143.82</v>
      </c>
      <c r="J27" s="73">
        <v>46.021000000000001</v>
      </c>
      <c r="K27" s="73">
        <v>76.64029166666667</v>
      </c>
      <c r="L27" s="73">
        <v>79.149500000000003</v>
      </c>
      <c r="M27" s="73">
        <v>468.75</v>
      </c>
      <c r="N27" s="73">
        <v>900</v>
      </c>
      <c r="O27" s="73">
        <v>57.578571428571429</v>
      </c>
      <c r="P27" s="73">
        <v>81.521739130434781</v>
      </c>
      <c r="Q27" s="219">
        <v>2996.6244841701177</v>
      </c>
    </row>
    <row r="28" spans="1:17">
      <c r="A28" s="52" t="s">
        <v>62</v>
      </c>
      <c r="B28" s="74" t="s">
        <v>14</v>
      </c>
      <c r="C28" s="75">
        <v>7.4821169333167042E-2</v>
      </c>
      <c r="D28" s="75">
        <v>8.4572795257462516E-2</v>
      </c>
      <c r="E28" s="75">
        <v>1.7891112562894815E-2</v>
      </c>
      <c r="F28" s="75">
        <v>4.7622719690095898E-2</v>
      </c>
      <c r="G28" s="75">
        <v>5.1355962063928375E-2</v>
      </c>
      <c r="H28" s="75">
        <v>6.5586323304137745E-2</v>
      </c>
      <c r="I28" s="75">
        <v>4.0075014784978498E-2</v>
      </c>
      <c r="J28" s="75">
        <v>2.606710547484092E-2</v>
      </c>
      <c r="K28" s="75">
        <v>4.3112888815266634E-2</v>
      </c>
      <c r="L28" s="75">
        <v>3.6648075752795391E-2</v>
      </c>
      <c r="M28" s="75">
        <v>0.160490650703772</v>
      </c>
      <c r="N28" s="75">
        <v>0.30814204935124223</v>
      </c>
      <c r="O28" s="75">
        <v>1.4496942155126497E-2</v>
      </c>
      <c r="P28" s="75">
        <v>2.9117190750291295E-2</v>
      </c>
      <c r="Q28" s="207">
        <v>0.99999999999999989</v>
      </c>
    </row>
    <row r="29" spans="1:17" ht="13.5" thickBot="1">
      <c r="A29" s="220" t="s">
        <v>15</v>
      </c>
      <c r="B29" s="209" t="s">
        <v>43</v>
      </c>
      <c r="C29" s="56">
        <v>16.477912885474208</v>
      </c>
      <c r="D29" s="56">
        <v>22.820383060315184</v>
      </c>
      <c r="E29" s="56">
        <v>1.2965666910439171</v>
      </c>
      <c r="F29" s="56">
        <v>8.5052176550857634</v>
      </c>
      <c r="G29" s="56">
        <v>10.812099083223998</v>
      </c>
      <c r="H29" s="56">
        <v>12.558687807353976</v>
      </c>
      <c r="I29" s="56">
        <v>5.7635886263756069</v>
      </c>
      <c r="J29" s="56">
        <v>1.199634261057654</v>
      </c>
      <c r="K29" s="56">
        <v>3.3041843733946061</v>
      </c>
      <c r="L29" s="56">
        <v>2.9006768717958789</v>
      </c>
      <c r="M29" s="56">
        <v>75.229992517393129</v>
      </c>
      <c r="N29" s="56">
        <v>277.32784441611801</v>
      </c>
      <c r="O29" s="56">
        <v>0.83471321937481924</v>
      </c>
      <c r="P29" s="56">
        <v>2.3736840285563554</v>
      </c>
      <c r="Q29" s="221">
        <v>441.40518549656309</v>
      </c>
    </row>
    <row r="30" spans="1:17" ht="13.5" thickBot="1"/>
    <row r="31" spans="1:17">
      <c r="A31" s="71" t="s">
        <v>21</v>
      </c>
      <c r="B31" s="44" t="s">
        <v>17</v>
      </c>
      <c r="C31" s="45">
        <v>28582.347222222219</v>
      </c>
      <c r="D31" s="45">
        <v>28322.380555555555</v>
      </c>
      <c r="E31" s="45">
        <v>8404.4868055555562</v>
      </c>
      <c r="F31" s="45">
        <v>18885.379464285714</v>
      </c>
      <c r="G31" s="45">
        <v>8694.2090277777788</v>
      </c>
      <c r="H31" s="45">
        <v>26571.502777777776</v>
      </c>
      <c r="I31" s="45">
        <v>35398.996527777781</v>
      </c>
      <c r="J31" s="45">
        <v>25860.377777777776</v>
      </c>
      <c r="K31" s="45">
        <v>21407.418750000001</v>
      </c>
      <c r="L31" s="45">
        <v>22230.632142857143</v>
      </c>
      <c r="M31" s="46">
        <v>2500000</v>
      </c>
      <c r="N31" s="46">
        <v>200000</v>
      </c>
      <c r="O31" s="46">
        <v>20083.599999999999</v>
      </c>
      <c r="P31" s="46">
        <v>11000</v>
      </c>
      <c r="Q31" s="47">
        <v>2955441.3310515876</v>
      </c>
    </row>
    <row r="32" spans="1:17">
      <c r="A32" s="222" t="s">
        <v>22</v>
      </c>
      <c r="B32" s="72" t="s">
        <v>14</v>
      </c>
      <c r="C32" s="73">
        <v>1429.117361111111</v>
      </c>
      <c r="D32" s="73">
        <v>1416.1190277777778</v>
      </c>
      <c r="E32" s="73">
        <v>126.06730208333335</v>
      </c>
      <c r="F32" s="73">
        <v>629.51264880952374</v>
      </c>
      <c r="G32" s="73">
        <v>434.71045138888894</v>
      </c>
      <c r="H32" s="73">
        <v>1328.5751388888887</v>
      </c>
      <c r="I32" s="73">
        <v>1061.9698958333336</v>
      </c>
      <c r="J32" s="73">
        <v>258.60377777777774</v>
      </c>
      <c r="K32" s="73">
        <v>428.14837499999999</v>
      </c>
      <c r="L32" s="73">
        <v>444.61264285714282</v>
      </c>
      <c r="M32" s="73">
        <v>2343.75</v>
      </c>
      <c r="N32" s="73">
        <v>1000</v>
      </c>
      <c r="O32" s="73">
        <v>143.4542857142857</v>
      </c>
      <c r="P32" s="73">
        <v>400</v>
      </c>
      <c r="Q32" s="223">
        <v>11444.640907242063</v>
      </c>
    </row>
    <row r="33" spans="1:17">
      <c r="A33" s="52" t="s">
        <v>44</v>
      </c>
      <c r="B33" s="74" t="s">
        <v>14</v>
      </c>
      <c r="C33" s="75">
        <v>9.8939499441523027E-2</v>
      </c>
      <c r="D33" s="75">
        <v>0.13106050606909064</v>
      </c>
      <c r="E33" s="75">
        <v>1.287666740848804E-2</v>
      </c>
      <c r="F33" s="75">
        <v>6.7424424363929536E-2</v>
      </c>
      <c r="G33" s="75">
        <v>4.2650463088802056E-2</v>
      </c>
      <c r="H33" s="75">
        <v>0.10718060687998435</v>
      </c>
      <c r="I33" s="75">
        <v>6.6593577981420751E-2</v>
      </c>
      <c r="J33" s="75">
        <v>2.1590291579433034E-2</v>
      </c>
      <c r="K33" s="75">
        <v>3.153089214815246E-2</v>
      </c>
      <c r="L33" s="75">
        <v>2.9610808068390095E-2</v>
      </c>
      <c r="M33" s="75">
        <v>0.22584951711628032</v>
      </c>
      <c r="N33" s="75">
        <v>0.10950279617759046</v>
      </c>
      <c r="O33" s="75">
        <v>1.5370751066882403E-2</v>
      </c>
      <c r="P33" s="75">
        <v>3.9819198610032892E-2</v>
      </c>
      <c r="Q33" s="207">
        <v>1</v>
      </c>
    </row>
    <row r="34" spans="1:17" ht="13.5" thickBot="1">
      <c r="A34" s="224" t="s">
        <v>15</v>
      </c>
      <c r="B34" s="209" t="s">
        <v>45</v>
      </c>
      <c r="C34" s="56">
        <v>141.39615635152362</v>
      </c>
      <c r="D34" s="56">
        <v>185.59727643462418</v>
      </c>
      <c r="E34" s="56">
        <v>1.6233267200124748</v>
      </c>
      <c r="F34" s="56">
        <v>42.444527975794671</v>
      </c>
      <c r="G34" s="56">
        <v>18.540602061278289</v>
      </c>
      <c r="H34" s="56">
        <v>142.39748967177059</v>
      </c>
      <c r="I34" s="56">
        <v>70.720375072098378</v>
      </c>
      <c r="J34" s="56">
        <v>5.5833309657651258</v>
      </c>
      <c r="K34" s="56">
        <v>13.499900235531735</v>
      </c>
      <c r="L34" s="56">
        <v>13.165339632422528</v>
      </c>
      <c r="M34" s="56">
        <v>529.33480574128203</v>
      </c>
      <c r="N34" s="56">
        <v>109.50279617759045</v>
      </c>
      <c r="O34" s="56">
        <v>2.20500011519171</v>
      </c>
      <c r="P34" s="56">
        <v>15.927679444013156</v>
      </c>
      <c r="Q34" s="225">
        <v>1291.9386065988988</v>
      </c>
    </row>
    <row r="36" spans="1:17" ht="13.5" thickBot="1">
      <c r="B36" s="6"/>
      <c r="C36" s="14" t="s">
        <v>14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6" t="s">
        <v>16</v>
      </c>
    </row>
    <row r="37" spans="1:17">
      <c r="B37" s="58" t="s">
        <v>19</v>
      </c>
      <c r="C37" s="199">
        <v>50</v>
      </c>
      <c r="D37" s="199">
        <v>50</v>
      </c>
      <c r="E37" s="199">
        <v>15</v>
      </c>
      <c r="F37" s="199">
        <v>10</v>
      </c>
      <c r="G37" s="199">
        <v>50</v>
      </c>
      <c r="H37" s="199">
        <v>50</v>
      </c>
      <c r="I37" s="199">
        <v>30</v>
      </c>
      <c r="J37" s="199">
        <v>10</v>
      </c>
      <c r="K37" s="199">
        <v>20</v>
      </c>
      <c r="L37" s="199">
        <v>20</v>
      </c>
      <c r="M37" s="199">
        <v>15</v>
      </c>
      <c r="N37" s="199">
        <v>5</v>
      </c>
      <c r="O37" s="199">
        <v>5</v>
      </c>
      <c r="P37" s="200">
        <v>30</v>
      </c>
      <c r="Q37" s="62">
        <v>360</v>
      </c>
    </row>
    <row r="38" spans="1:17" ht="32.25" thickBot="1">
      <c r="B38" s="201" t="s">
        <v>20</v>
      </c>
      <c r="C38" s="202" t="s">
        <v>0</v>
      </c>
      <c r="D38" s="202" t="s">
        <v>3</v>
      </c>
      <c r="E38" s="202" t="s">
        <v>2</v>
      </c>
      <c r="F38" s="202" t="s">
        <v>1</v>
      </c>
      <c r="G38" s="202" t="s">
        <v>10</v>
      </c>
      <c r="H38" s="202" t="s">
        <v>4</v>
      </c>
      <c r="I38" s="202" t="s">
        <v>7</v>
      </c>
      <c r="J38" s="202" t="s">
        <v>8</v>
      </c>
      <c r="K38" s="202" t="s">
        <v>6</v>
      </c>
      <c r="L38" s="202" t="s">
        <v>5</v>
      </c>
      <c r="M38" s="203" t="s">
        <v>9</v>
      </c>
      <c r="N38" s="202" t="s">
        <v>11</v>
      </c>
      <c r="O38" s="202" t="s">
        <v>12</v>
      </c>
      <c r="P38" s="204" t="s">
        <v>13</v>
      </c>
      <c r="Q38" s="15"/>
    </row>
    <row r="39" spans="1:17" ht="13.5" thickBot="1"/>
    <row r="40" spans="1:17">
      <c r="A40" s="71" t="s">
        <v>21</v>
      </c>
      <c r="B40" s="44" t="s">
        <v>17</v>
      </c>
      <c r="C40" s="45">
        <v>64692.325694444444</v>
      </c>
      <c r="D40" s="45">
        <v>75390.975000000006</v>
      </c>
      <c r="E40" s="45">
        <v>103619.54999999999</v>
      </c>
      <c r="F40" s="45">
        <v>59310.9375</v>
      </c>
      <c r="G40" s="45">
        <v>30640.680555555555</v>
      </c>
      <c r="H40" s="45">
        <v>65546.562037037031</v>
      </c>
      <c r="I40" s="45">
        <v>75591.045138888891</v>
      </c>
      <c r="J40" s="45">
        <v>83292.175000000003</v>
      </c>
      <c r="K40" s="45">
        <v>73097.15625</v>
      </c>
      <c r="L40" s="45">
        <v>77027.136607142864</v>
      </c>
      <c r="M40" s="46">
        <v>10007500</v>
      </c>
      <c r="N40" s="46">
        <v>500000</v>
      </c>
      <c r="O40" s="46">
        <v>74792.904761904778</v>
      </c>
      <c r="P40" s="46">
        <v>45250</v>
      </c>
      <c r="Q40" s="47">
        <v>11335751.448545</v>
      </c>
    </row>
    <row r="41" spans="1:17">
      <c r="A41" s="205" t="s">
        <v>22</v>
      </c>
      <c r="B41" s="72" t="s">
        <v>14</v>
      </c>
      <c r="C41" s="73">
        <v>3234.6162847222222</v>
      </c>
      <c r="D41" s="73">
        <v>3769.5487500000004</v>
      </c>
      <c r="E41" s="73">
        <v>1554.2932499999997</v>
      </c>
      <c r="F41" s="73">
        <v>1977.03125</v>
      </c>
      <c r="G41" s="73">
        <v>1532.0340277777777</v>
      </c>
      <c r="H41" s="73">
        <v>3277.3281018518519</v>
      </c>
      <c r="I41" s="73">
        <v>2267.7313541666667</v>
      </c>
      <c r="J41" s="73">
        <v>832.92174999999997</v>
      </c>
      <c r="K41" s="73">
        <v>1461.943125</v>
      </c>
      <c r="L41" s="73">
        <v>1540.5427321428572</v>
      </c>
      <c r="M41" s="73">
        <v>9382.03125</v>
      </c>
      <c r="N41" s="73">
        <v>2500</v>
      </c>
      <c r="O41" s="73">
        <v>534.23503401360563</v>
      </c>
      <c r="P41" s="73">
        <v>1312.4893816167196</v>
      </c>
      <c r="Q41" s="206">
        <v>35176.746291291696</v>
      </c>
    </row>
    <row r="42" spans="1:17">
      <c r="A42" s="52" t="s">
        <v>46</v>
      </c>
      <c r="B42" s="74" t="s">
        <v>14</v>
      </c>
      <c r="C42" s="75">
        <v>8.1881947070500324E-2</v>
      </c>
      <c r="D42" s="75">
        <v>7.5587099370423141E-2</v>
      </c>
      <c r="E42" s="75">
        <v>4.3107115265538079E-2</v>
      </c>
      <c r="F42" s="75">
        <v>5.2458714810832849E-2</v>
      </c>
      <c r="G42" s="75">
        <v>3.5417931364302976E-2</v>
      </c>
      <c r="H42" s="75">
        <v>8.8308757165052543E-2</v>
      </c>
      <c r="I42" s="75">
        <v>5.6213435843942804E-2</v>
      </c>
      <c r="J42" s="75">
        <v>1.8249880364163858E-2</v>
      </c>
      <c r="K42" s="75">
        <v>2.7828734783785922E-2</v>
      </c>
      <c r="L42" s="75">
        <v>2.437917644829336E-2</v>
      </c>
      <c r="M42" s="75">
        <v>0.33585462112298481</v>
      </c>
      <c r="N42" s="75">
        <v>8.9561232299462612E-2</v>
      </c>
      <c r="O42" s="75">
        <v>1.8104227358557299E-2</v>
      </c>
      <c r="P42" s="75">
        <v>5.30471267321595E-2</v>
      </c>
      <c r="Q42" s="207">
        <v>1</v>
      </c>
    </row>
    <row r="43" spans="1:17" ht="13.5" thickBot="1">
      <c r="A43" s="208" t="s">
        <v>15</v>
      </c>
      <c r="B43" s="209" t="s">
        <v>47</v>
      </c>
      <c r="C43" s="56">
        <v>264.8566794190034</v>
      </c>
      <c r="D43" s="56">
        <v>284.92925594790438</v>
      </c>
      <c r="E43" s="56">
        <v>67.001098284197781</v>
      </c>
      <c r="F43" s="56">
        <v>103.71251851585438</v>
      </c>
      <c r="G43" s="56">
        <v>54.261476043609974</v>
      </c>
      <c r="H43" s="56">
        <v>289.41677149663775</v>
      </c>
      <c r="I43" s="56">
        <v>127.47697098874545</v>
      </c>
      <c r="J43" s="56">
        <v>15.200722290209997</v>
      </c>
      <c r="K43" s="56">
        <v>40.684027494604194</v>
      </c>
      <c r="L43" s="56">
        <v>37.557163093046647</v>
      </c>
      <c r="M43" s="56">
        <v>3150.9985508327536</v>
      </c>
      <c r="N43" s="56">
        <v>223.90308074865652</v>
      </c>
      <c r="O43" s="56">
        <v>9.6719125186889077</v>
      </c>
      <c r="P43" s="56">
        <v>69.623790561235779</v>
      </c>
      <c r="Q43" s="210">
        <v>4739.2940182351495</v>
      </c>
    </row>
    <row r="44" spans="1:17" ht="13.5" thickBot="1"/>
    <row r="45" spans="1:17">
      <c r="A45" s="71" t="s">
        <v>21</v>
      </c>
      <c r="B45" s="44" t="s">
        <v>17</v>
      </c>
      <c r="C45" s="45">
        <v>75345.350000000006</v>
      </c>
      <c r="D45" s="45">
        <v>93849.625</v>
      </c>
      <c r="E45" s="45">
        <v>105579.11944444444</v>
      </c>
      <c r="F45" s="45">
        <v>106927.52976190476</v>
      </c>
      <c r="G45" s="45">
        <v>43630.875</v>
      </c>
      <c r="H45" s="45">
        <v>123660.96666666667</v>
      </c>
      <c r="I45" s="45">
        <v>161618.125</v>
      </c>
      <c r="J45" s="45">
        <v>154646.68888888886</v>
      </c>
      <c r="K45" s="45">
        <v>122432.11666666667</v>
      </c>
      <c r="L45" s="45">
        <v>116074.61666666667</v>
      </c>
      <c r="M45" s="46">
        <v>13455000</v>
      </c>
      <c r="N45" s="46">
        <v>1000000</v>
      </c>
      <c r="O45" s="46">
        <v>71631.857142857145</v>
      </c>
      <c r="P45" s="46">
        <v>46000</v>
      </c>
      <c r="Q45" s="47">
        <v>15676396.870238094</v>
      </c>
    </row>
    <row r="46" spans="1:17">
      <c r="A46" s="226" t="s">
        <v>22</v>
      </c>
      <c r="B46" s="72" t="s">
        <v>14</v>
      </c>
      <c r="C46" s="73">
        <v>3767.2675000000004</v>
      </c>
      <c r="D46" s="73">
        <v>4692.4812499999998</v>
      </c>
      <c r="E46" s="73">
        <v>1583.6867916666665</v>
      </c>
      <c r="F46" s="73">
        <v>3564.250992063492</v>
      </c>
      <c r="G46" s="73">
        <v>2181.5437499999998</v>
      </c>
      <c r="H46" s="73">
        <v>6183.0483333333341</v>
      </c>
      <c r="I46" s="73">
        <v>4848.5437499999998</v>
      </c>
      <c r="J46" s="73">
        <v>1546.4668888888884</v>
      </c>
      <c r="K46" s="73">
        <v>2448.6423333333337</v>
      </c>
      <c r="L46" s="73">
        <v>2321.4923333333336</v>
      </c>
      <c r="M46" s="73">
        <v>12614.0625</v>
      </c>
      <c r="N46" s="73">
        <v>5000</v>
      </c>
      <c r="O46" s="73">
        <v>511.6561224489796</v>
      </c>
      <c r="P46" s="73">
        <v>1697.4169741697417</v>
      </c>
      <c r="Q46" s="227">
        <v>52960.559519237766</v>
      </c>
    </row>
    <row r="47" spans="1:17">
      <c r="A47" s="52" t="s">
        <v>36</v>
      </c>
      <c r="B47" s="74" t="s">
        <v>14</v>
      </c>
      <c r="C47" s="75">
        <v>7.2788416162245045E-2</v>
      </c>
      <c r="D47" s="75">
        <v>9.0551880033846135E-2</v>
      </c>
      <c r="E47" s="75">
        <v>2.4757666349833285E-2</v>
      </c>
      <c r="F47" s="75">
        <v>6.8439937766284736E-2</v>
      </c>
      <c r="G47" s="75">
        <v>3.9877888186588689E-2</v>
      </c>
      <c r="H47" s="75">
        <v>0.10983266145706228</v>
      </c>
      <c r="I47" s="75">
        <v>9.6692611794327907E-2</v>
      </c>
      <c r="J47" s="75">
        <v>2.9083415241322845E-2</v>
      </c>
      <c r="K47" s="75">
        <v>4.7729792975153375E-2</v>
      </c>
      <c r="L47" s="75">
        <v>4.4396765917436111E-2</v>
      </c>
      <c r="M47" s="75">
        <v>0.23943289460830475</v>
      </c>
      <c r="N47" s="75">
        <v>9.490713027952126E-2</v>
      </c>
      <c r="O47" s="75">
        <v>9.7097974222414563E-3</v>
      </c>
      <c r="P47" s="75">
        <v>3.1799141805832216E-2</v>
      </c>
      <c r="Q47" s="207">
        <v>1</v>
      </c>
    </row>
    <row r="48" spans="1:17" ht="13.5" thickBot="1">
      <c r="A48" s="228" t="s">
        <v>15</v>
      </c>
      <c r="B48" s="209" t="s">
        <v>37</v>
      </c>
      <c r="C48" s="56">
        <v>274.21343458450053</v>
      </c>
      <c r="D48" s="56">
        <v>424.91299921107236</v>
      </c>
      <c r="E48" s="56">
        <v>39.208389190721263</v>
      </c>
      <c r="F48" s="56">
        <v>243.93711608024404</v>
      </c>
      <c r="G48" s="56">
        <v>86.995357736651385</v>
      </c>
      <c r="H48" s="56">
        <v>679.10065436765319</v>
      </c>
      <c r="I48" s="56">
        <v>468.81835858656484</v>
      </c>
      <c r="J48" s="56">
        <v>44.976538686512221</v>
      </c>
      <c r="K48" s="56">
        <v>116.87319164019652</v>
      </c>
      <c r="L48" s="56">
        <v>103.06675170212257</v>
      </c>
      <c r="M48" s="56">
        <v>3020.221497145069</v>
      </c>
      <c r="N48" s="56">
        <v>474.53565139760627</v>
      </c>
      <c r="O48" s="56">
        <v>4.9680772988291606</v>
      </c>
      <c r="P48" s="56">
        <v>53.97640306525026</v>
      </c>
      <c r="Q48" s="229">
        <v>6035.8044206929944</v>
      </c>
    </row>
    <row r="49" spans="1:17" ht="13.5" thickBot="1">
      <c r="B49" s="255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</row>
    <row r="50" spans="1:17">
      <c r="A50" s="71" t="s">
        <v>21</v>
      </c>
      <c r="B50" s="44" t="s">
        <v>17</v>
      </c>
      <c r="C50" s="45">
        <v>98291.137499999997</v>
      </c>
      <c r="D50" s="45">
        <v>147895.20000000001</v>
      </c>
      <c r="E50" s="45">
        <v>68444.299999999988</v>
      </c>
      <c r="F50" s="45">
        <v>116514.65</v>
      </c>
      <c r="G50" s="45">
        <v>60875.861111111109</v>
      </c>
      <c r="H50" s="45">
        <v>129221.40000000001</v>
      </c>
      <c r="I50" s="45">
        <v>154934.25</v>
      </c>
      <c r="J50" s="45">
        <v>190219.4222222222</v>
      </c>
      <c r="K50" s="45">
        <v>161077.01666666666</v>
      </c>
      <c r="L50" s="45">
        <v>145306.23333333334</v>
      </c>
      <c r="M50" s="46">
        <v>15000000</v>
      </c>
      <c r="N50" s="46">
        <v>1000000</v>
      </c>
      <c r="O50" s="46">
        <v>70474.28571428571</v>
      </c>
      <c r="P50" s="46">
        <v>65000</v>
      </c>
      <c r="Q50" s="47">
        <v>17408253.756547619</v>
      </c>
    </row>
    <row r="51" spans="1:17" ht="13.5" thickBot="1">
      <c r="A51" s="260" t="s">
        <v>22</v>
      </c>
      <c r="B51" s="72" t="s">
        <v>14</v>
      </c>
      <c r="C51" s="73">
        <v>4914.5568750000002</v>
      </c>
      <c r="D51" s="73">
        <v>7394.7600000000011</v>
      </c>
      <c r="E51" s="73">
        <v>1026.6644999999999</v>
      </c>
      <c r="F51" s="73">
        <v>3883.8216666666667</v>
      </c>
      <c r="G51" s="73">
        <v>3043.7930555555554</v>
      </c>
      <c r="H51" s="73">
        <v>6461.07</v>
      </c>
      <c r="I51" s="73">
        <v>4648.0275000000001</v>
      </c>
      <c r="J51" s="73">
        <v>1902.1942222222219</v>
      </c>
      <c r="K51" s="73">
        <v>3221.5403333333329</v>
      </c>
      <c r="L51" s="73">
        <v>2906.1246666666671</v>
      </c>
      <c r="M51" s="73">
        <v>14062.5</v>
      </c>
      <c r="N51" s="73">
        <v>5000</v>
      </c>
      <c r="O51" s="73">
        <v>503.38775510204073</v>
      </c>
      <c r="P51" s="73">
        <v>2335.3293413173651</v>
      </c>
      <c r="Q51" s="262">
        <v>61303.76991586385</v>
      </c>
    </row>
    <row r="52" spans="1:17">
      <c r="A52" s="52" t="s">
        <v>63</v>
      </c>
      <c r="B52" s="74" t="s">
        <v>14</v>
      </c>
      <c r="C52" s="75">
        <v>7.0225040620739226E-2</v>
      </c>
      <c r="D52" s="75">
        <v>0.11421393368736162</v>
      </c>
      <c r="E52" s="75">
        <v>1.8782597661605092E-2</v>
      </c>
      <c r="F52" s="75">
        <v>6.8883864851943991E-2</v>
      </c>
      <c r="G52" s="75">
        <v>5.1286277489689454E-2</v>
      </c>
      <c r="H52" s="75">
        <v>9.9000632113311435E-2</v>
      </c>
      <c r="I52" s="75">
        <v>6.7004261476951391E-2</v>
      </c>
      <c r="J52" s="75">
        <v>2.4541913640000152E-2</v>
      </c>
      <c r="K52" s="75">
        <v>3.8940005479879719E-2</v>
      </c>
      <c r="L52" s="75">
        <v>3.9920025548471856E-2</v>
      </c>
      <c r="M52" s="75">
        <v>0.2615155598768199</v>
      </c>
      <c r="N52" s="75">
        <v>9.2983310178424858E-2</v>
      </c>
      <c r="O52" s="75">
        <v>9.2732468723032788E-3</v>
      </c>
      <c r="P52" s="75">
        <v>4.3429330502497837E-2</v>
      </c>
      <c r="Q52" s="207">
        <v>0.99999999999999989</v>
      </c>
    </row>
    <row r="53" spans="1:17" ht="13.5" thickBot="1">
      <c r="A53" s="261" t="s">
        <v>15</v>
      </c>
      <c r="B53" s="209" t="s">
        <v>52</v>
      </c>
      <c r="C53" s="56">
        <v>345.12495617980824</v>
      </c>
      <c r="D53" s="56">
        <v>844.58462827395431</v>
      </c>
      <c r="E53" s="56">
        <v>19.283426236952959</v>
      </c>
      <c r="F53" s="56">
        <v>267.53264679571851</v>
      </c>
      <c r="G53" s="56">
        <v>156.10481526841195</v>
      </c>
      <c r="H53" s="56">
        <v>639.65001412835306</v>
      </c>
      <c r="I53" s="56">
        <v>311.43764996206068</v>
      </c>
      <c r="J53" s="56">
        <v>46.683486328285028</v>
      </c>
      <c r="K53" s="56">
        <v>125.44679823365352</v>
      </c>
      <c r="L53" s="56">
        <v>116.0125709403776</v>
      </c>
      <c r="M53" s="56">
        <v>3677.5625607677798</v>
      </c>
      <c r="N53" s="56">
        <v>464.91655089212429</v>
      </c>
      <c r="O53" s="56">
        <v>4.6680389255557682</v>
      </c>
      <c r="P53" s="56">
        <v>101.42178979625243</v>
      </c>
      <c r="Q53" s="263">
        <v>7120.4299327292883</v>
      </c>
    </row>
    <row r="54" spans="1:17">
      <c r="B54" s="255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</row>
    <row r="55" spans="1:17">
      <c r="B55" s="255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</row>
    <row r="56" spans="1:17">
      <c r="B56" s="255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</row>
    <row r="57" spans="1:17">
      <c r="B57" s="255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</row>
    <row r="58" spans="1:17">
      <c r="B58" s="255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</row>
    <row r="59" spans="1:17">
      <c r="B59" s="255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</row>
    <row r="60" spans="1:17">
      <c r="B60" s="255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</row>
    <row r="61" spans="1:17">
      <c r="B61" s="255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</row>
    <row r="62" spans="1:17"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</row>
    <row r="63" spans="1:17">
      <c r="B63" s="255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</row>
    <row r="64" spans="1:17">
      <c r="B64" s="255"/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</row>
    <row r="65" spans="2:16">
      <c r="B65" s="255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</row>
    <row r="66" spans="2:16">
      <c r="B66" s="255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</row>
    <row r="67" spans="2:16">
      <c r="B67" s="255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</row>
    <row r="68" spans="2:16">
      <c r="B68" s="255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</row>
    <row r="69" spans="2:16">
      <c r="B69" s="255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</row>
    <row r="70" spans="2:16">
      <c r="B70" s="255"/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</row>
    <row r="71" spans="2:16">
      <c r="B71" s="255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</row>
    <row r="72" spans="2:16">
      <c r="B72" s="255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</row>
    <row r="73" spans="2:16">
      <c r="B73" s="255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</row>
    <row r="74" spans="2:16">
      <c r="B74" s="255"/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</row>
    <row r="75" spans="2:16">
      <c r="B75" s="255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</row>
    <row r="76" spans="2:16">
      <c r="B76" s="255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</row>
    <row r="77" spans="2:16">
      <c r="B77" s="255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</row>
    <row r="78" spans="2:16">
      <c r="B78" s="255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</row>
    <row r="79" spans="2:16">
      <c r="B79" s="255"/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</row>
    <row r="80" spans="2:16">
      <c r="B80" s="255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</row>
    <row r="81" spans="1:16">
      <c r="B81" s="255"/>
      <c r="C81" s="256"/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</row>
    <row r="82" spans="1:16">
      <c r="B82" s="255"/>
      <c r="C82" s="256"/>
      <c r="D82" s="256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</row>
    <row r="83" spans="1:16">
      <c r="A83" s="39" t="s">
        <v>31</v>
      </c>
      <c r="B83" s="255"/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</row>
    <row r="84" spans="1:16">
      <c r="A84" s="39" t="s">
        <v>30</v>
      </c>
      <c r="B84" s="255"/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</row>
    <row r="86" spans="1:16" ht="117.75">
      <c r="A86" s="254" t="s">
        <v>69</v>
      </c>
      <c r="B86" s="230" t="s">
        <v>17</v>
      </c>
      <c r="C86" s="231" t="s">
        <v>48</v>
      </c>
      <c r="D86" s="231" t="s">
        <v>67</v>
      </c>
      <c r="E86" s="231" t="s">
        <v>68</v>
      </c>
      <c r="F86" s="231" t="s">
        <v>65</v>
      </c>
      <c r="G86" s="231" t="s">
        <v>66</v>
      </c>
      <c r="H86" s="231" t="s">
        <v>64</v>
      </c>
    </row>
    <row r="87" spans="1:16">
      <c r="A87" s="232" t="s">
        <v>40</v>
      </c>
      <c r="B87" s="233">
        <v>871.74427591269841</v>
      </c>
      <c r="C87" s="234" t="s">
        <v>49</v>
      </c>
      <c r="D87" s="235"/>
      <c r="E87" s="235"/>
      <c r="F87" s="235"/>
      <c r="G87" s="235"/>
      <c r="H87" s="235"/>
    </row>
    <row r="88" spans="1:16">
      <c r="A88" s="236" t="s">
        <v>42</v>
      </c>
      <c r="B88" s="237">
        <v>1189.5048515377</v>
      </c>
      <c r="C88" s="238">
        <f>((B88*100/B87)-100)/100</f>
        <v>0.36451122697916533</v>
      </c>
      <c r="D88" s="239"/>
      <c r="E88" s="240"/>
      <c r="F88" s="240"/>
      <c r="G88" s="240"/>
      <c r="H88" s="240"/>
    </row>
    <row r="89" spans="1:16">
      <c r="A89" s="241" t="s">
        <v>43</v>
      </c>
      <c r="B89" s="242">
        <v>2996.6244841701177</v>
      </c>
      <c r="C89" s="243">
        <f>((B89*100/B88)-100)/100</f>
        <v>1.5192200605960648</v>
      </c>
      <c r="D89" s="238">
        <f>((B89*100/B87)-100)/100</f>
        <v>2.4375040559144634</v>
      </c>
      <c r="E89" s="239"/>
      <c r="F89" s="240"/>
      <c r="G89" s="240"/>
      <c r="H89" s="240"/>
    </row>
    <row r="90" spans="1:16">
      <c r="A90" s="244" t="s">
        <v>45</v>
      </c>
      <c r="B90" s="245">
        <v>11444.640907242063</v>
      </c>
      <c r="C90" s="246">
        <f t="shared" ref="C90:C91" si="0">((B90*100/B89)-100)/100</f>
        <v>2.8191775338215361</v>
      </c>
      <c r="D90" s="247">
        <f t="shared" ref="D90:D92" si="1">((B90*100/B88)-100)/100</f>
        <v>8.6213486581810201</v>
      </c>
      <c r="E90" s="238">
        <f t="shared" ref="E90:E92" si="2">((B90*100/B87)-100)/100</f>
        <v>12.128438262768928</v>
      </c>
      <c r="F90" s="239"/>
      <c r="G90" s="240"/>
      <c r="H90" s="240"/>
    </row>
    <row r="91" spans="1:16">
      <c r="A91" s="252" t="s">
        <v>47</v>
      </c>
      <c r="B91" s="257">
        <v>35176.746291291704</v>
      </c>
      <c r="C91" s="250">
        <f t="shared" si="0"/>
        <v>2.0736435137106124</v>
      </c>
      <c r="D91" s="246">
        <f t="shared" si="1"/>
        <v>10.738790254539856</v>
      </c>
      <c r="E91" s="247">
        <f t="shared" si="2"/>
        <v>28.572595896366394</v>
      </c>
      <c r="F91" s="238">
        <f t="shared" ref="F91:F92" si="3">((B91*100/B87)-100)/100</f>
        <v>39.352139111509935</v>
      </c>
      <c r="G91" s="239"/>
      <c r="H91" s="239"/>
    </row>
    <row r="92" spans="1:16">
      <c r="A92" s="248" t="s">
        <v>37</v>
      </c>
      <c r="B92" s="249">
        <v>52960.559519237766</v>
      </c>
      <c r="C92" s="253">
        <f>((B92*100/B91)-100)/100</f>
        <v>0.50555594541580973</v>
      </c>
      <c r="D92" s="251">
        <f t="shared" si="1"/>
        <v>3.6275422661557526</v>
      </c>
      <c r="E92" s="246">
        <f t="shared" si="2"/>
        <v>16.673405459711649</v>
      </c>
      <c r="F92" s="247">
        <f t="shared" si="3"/>
        <v>43.523197573153602</v>
      </c>
      <c r="G92" s="238">
        <f t="shared" ref="G92" si="4">((B92*100/B87)-100)/100</f>
        <v>59.752402949579619</v>
      </c>
      <c r="H92" s="239"/>
    </row>
    <row r="93" spans="1:16">
      <c r="A93" s="264" t="s">
        <v>52</v>
      </c>
      <c r="B93" s="265">
        <v>61303.76991586385</v>
      </c>
      <c r="C93" s="266">
        <f>((B93*100/B92)-100)/100</f>
        <v>0.15753629629980481</v>
      </c>
      <c r="D93" s="253">
        <f t="shared" ref="D93" si="5">((B93*100/B91)-100)/100</f>
        <v>0.74273565292876753</v>
      </c>
      <c r="E93" s="251">
        <f>((B93*100/B90)-100)/100</f>
        <v>4.3565481357367357</v>
      </c>
      <c r="F93" s="246">
        <f t="shared" ref="F93" si="6">((B93*100/B89)-100)/100</f>
        <v>19.457608298839371</v>
      </c>
      <c r="G93" s="247">
        <f>((B93*100/B88)-100)/100</f>
        <v>50.537217218252678</v>
      </c>
      <c r="H93" s="268">
        <f>((B93*100/B87)-100)/100</f>
        <v>69.323111501569727</v>
      </c>
    </row>
    <row r="116" spans="1:8">
      <c r="A116" s="39" t="s">
        <v>31</v>
      </c>
    </row>
    <row r="117" spans="1:8">
      <c r="A117" s="39" t="s">
        <v>30</v>
      </c>
    </row>
    <row r="119" spans="1:8" ht="117.75">
      <c r="A119" s="254" t="s">
        <v>70</v>
      </c>
      <c r="B119" s="230" t="s">
        <v>17</v>
      </c>
      <c r="C119" s="231" t="s">
        <v>48</v>
      </c>
      <c r="D119" s="231" t="s">
        <v>67</v>
      </c>
      <c r="E119" s="231" t="s">
        <v>68</v>
      </c>
      <c r="F119" s="231" t="s">
        <v>65</v>
      </c>
      <c r="G119" s="231" t="s">
        <v>66</v>
      </c>
      <c r="H119" s="231" t="s">
        <v>64</v>
      </c>
    </row>
    <row r="120" spans="1:8">
      <c r="A120" s="232" t="s">
        <v>40</v>
      </c>
      <c r="B120" s="233">
        <v>96.048869770001261</v>
      </c>
      <c r="C120" s="234" t="s">
        <v>49</v>
      </c>
      <c r="D120" s="235"/>
      <c r="E120" s="235"/>
      <c r="F120" s="235"/>
      <c r="G120" s="235"/>
      <c r="H120" s="235"/>
    </row>
    <row r="121" spans="1:8">
      <c r="A121" s="236" t="s">
        <v>42</v>
      </c>
      <c r="B121" s="237">
        <v>121.215726367439</v>
      </c>
      <c r="C121" s="238">
        <f t="shared" ref="C121:C126" si="7">((B121*100/B120)-100)/100</f>
        <v>0.26202137159658745</v>
      </c>
      <c r="D121" s="239"/>
      <c r="E121" s="240"/>
      <c r="F121" s="240"/>
      <c r="G121" s="240"/>
      <c r="H121" s="240"/>
    </row>
    <row r="122" spans="1:8">
      <c r="A122" s="241" t="s">
        <v>43</v>
      </c>
      <c r="B122" s="242">
        <v>441.40518549656309</v>
      </c>
      <c r="C122" s="243">
        <f t="shared" si="7"/>
        <v>2.6414844733804559</v>
      </c>
      <c r="D122" s="238">
        <f>((B122*100/B120)-100)/100</f>
        <v>3.59563122974328</v>
      </c>
      <c r="E122" s="239"/>
      <c r="F122" s="240"/>
      <c r="G122" s="240"/>
      <c r="H122" s="240"/>
    </row>
    <row r="123" spans="1:8">
      <c r="A123" s="244" t="s">
        <v>45</v>
      </c>
      <c r="B123" s="245">
        <v>1291.9386065988988</v>
      </c>
      <c r="C123" s="246">
        <f t="shared" si="7"/>
        <v>1.9268768221322994</v>
      </c>
      <c r="D123" s="247">
        <f>((B123*100/B121)-100)/100</f>
        <v>9.6581765032918998</v>
      </c>
      <c r="E123" s="238">
        <f t="shared" ref="E123:E125" si="8">((B123*100/B120)-100)/100</f>
        <v>12.450846529402963</v>
      </c>
      <c r="F123" s="239"/>
      <c r="G123" s="240"/>
      <c r="H123" s="240"/>
    </row>
    <row r="124" spans="1:8">
      <c r="A124" s="252" t="s">
        <v>47</v>
      </c>
      <c r="B124" s="257">
        <v>4739.2940182351495</v>
      </c>
      <c r="C124" s="250">
        <f t="shared" si="7"/>
        <v>2.6683585381132064</v>
      </c>
      <c r="D124" s="246">
        <f>((B124*100/B122)-100)/100</f>
        <v>9.73683358047467</v>
      </c>
      <c r="E124" s="247">
        <f t="shared" si="8"/>
        <v>38.098012776568403</v>
      </c>
      <c r="F124" s="238">
        <f t="shared" ref="F124:F125" si="9">((B124*100/B120)-100)/100</f>
        <v>48.342527710985763</v>
      </c>
      <c r="G124" s="239"/>
      <c r="H124" s="239"/>
    </row>
    <row r="125" spans="1:8">
      <c r="A125" s="248" t="s">
        <v>37</v>
      </c>
      <c r="B125" s="249">
        <v>6035.8044206929944</v>
      </c>
      <c r="C125" s="253">
        <f t="shared" si="7"/>
        <v>0.27356614666009849</v>
      </c>
      <c r="D125" s="251">
        <f>((B125*100/B123)-100)/100</f>
        <v>3.6718972479525087</v>
      </c>
      <c r="E125" s="246">
        <f t="shared" si="8"/>
        <v>12.674067770415874</v>
      </c>
      <c r="F125" s="247">
        <f t="shared" si="9"/>
        <v>48.793905473921519</v>
      </c>
      <c r="G125" s="238">
        <f>((B125*100/B120)-100)/100</f>
        <v>61.840972883349259</v>
      </c>
      <c r="H125" s="239"/>
    </row>
    <row r="126" spans="1:8">
      <c r="A126" s="264" t="s">
        <v>52</v>
      </c>
      <c r="B126" s="265">
        <v>7120.4299327292883</v>
      </c>
      <c r="C126" s="266">
        <f t="shared" si="7"/>
        <v>0.17969858471851607</v>
      </c>
      <c r="D126" s="267">
        <f>((B126*100/B124)-100)/100</f>
        <v>0.50242418076033257</v>
      </c>
      <c r="E126" s="250">
        <f>((B126*100/B123)-100)/100</f>
        <v>4.511430571359905</v>
      </c>
      <c r="F126" s="246">
        <f>((B126*100/B122)-100)/100</f>
        <v>15.131278396104683</v>
      </c>
      <c r="G126" s="247">
        <f>((B126*100/B121)-100)/100</f>
        <v>57.741799815192792</v>
      </c>
      <c r="H126" s="268">
        <f>((B126*100/B120)-100)/100</f>
        <v>73.133406772821786</v>
      </c>
    </row>
  </sheetData>
  <mergeCells count="1">
    <mergeCell ref="B10:P11"/>
  </mergeCells>
  <pageMargins left="0.11811023622047245" right="0.11811023622047245" top="0.45" bottom="0.45" header="0.31496062992125984" footer="0.31496062992125984"/>
  <pageSetup paperSize="9" orientation="landscape" r:id="rId1"/>
  <rowBreaks count="1" manualBreakCount="1">
    <brk id="3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O4" sqref="O4"/>
    </sheetView>
  </sheetViews>
  <sheetFormatPr defaultRowHeight="12.75"/>
  <sheetData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Weekly National</vt:lpstr>
      <vt:lpstr>Report</vt:lpstr>
      <vt:lpstr>Changes</vt:lpstr>
      <vt:lpstr>Base prices</vt:lpstr>
      <vt:lpstr>Comparison</vt:lpstr>
      <vt:lpstr>Charts 2019-2025</vt:lpstr>
      <vt:lpstr>Unit Price</vt:lpstr>
      <vt:lpstr>National Index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2025-04-02T07:02:49Z</cp:lastPrinted>
  <dcterms:created xsi:type="dcterms:W3CDTF">2003-10-25T09:26:21Z</dcterms:created>
  <dcterms:modified xsi:type="dcterms:W3CDTF">2025-04-02T07:12:08Z</dcterms:modified>
</cp:coreProperties>
</file>