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Default Extension="jpeg" ContentType="image/jpeg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0" yWindow="-120" windowWidth="20730" windowHeight="11760" tabRatio="795" activeTab="1"/>
  </bookViews>
  <sheets>
    <sheet name="Weekly National" sheetId="14" r:id="rId1"/>
    <sheet name="Report" sheetId="6" r:id="rId2"/>
    <sheet name="Unit Price" sheetId="12" r:id="rId3"/>
    <sheet name="National Index" sheetId="10" r:id="rId4"/>
    <sheet name="Changes" sheetId="13" r:id="rId5"/>
    <sheet name="Base prices" sheetId="7" r:id="rId6"/>
  </sheets>
  <definedNames>
    <definedName name="_xlnm.Print_Titles" localSheetId="4">Changes!$14:$16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6"/>
  <c r="C25" i="13" l="1"/>
  <c r="D25"/>
  <c r="E25"/>
  <c r="F25"/>
  <c r="G25"/>
  <c r="H25"/>
  <c r="I25"/>
  <c r="J25"/>
  <c r="K25"/>
  <c r="L25"/>
  <c r="M25"/>
  <c r="N25"/>
  <c r="O25"/>
  <c r="P25"/>
  <c r="Q25"/>
  <c r="C21" i="7"/>
  <c r="P19" l="1"/>
  <c r="P31" i="14"/>
  <c r="P26"/>
  <c r="P21"/>
  <c r="P16"/>
  <c r="P18" s="1"/>
  <c r="L16"/>
  <c r="N16"/>
  <c r="M16"/>
  <c r="C16" l="1"/>
  <c r="C18" s="1"/>
  <c r="C21"/>
  <c r="C23" s="1"/>
  <c r="G21" i="6" l="1"/>
  <c r="F21"/>
  <c r="E21"/>
  <c r="G20"/>
  <c r="F20"/>
  <c r="E20"/>
  <c r="D20"/>
  <c r="G19"/>
  <c r="F19"/>
  <c r="E19"/>
  <c r="D19"/>
  <c r="G18"/>
  <c r="F18"/>
  <c r="E18"/>
  <c r="D18"/>
  <c r="Q18" i="7" l="1"/>
  <c r="C19"/>
  <c r="Q15" i="14"/>
  <c r="C26" l="1"/>
  <c r="C28" s="1"/>
  <c r="P33" l="1"/>
  <c r="O31"/>
  <c r="O33" s="1"/>
  <c r="N31"/>
  <c r="N33" s="1"/>
  <c r="M31"/>
  <c r="M33" s="1"/>
  <c r="L31"/>
  <c r="L33" s="1"/>
  <c r="K31"/>
  <c r="K33" s="1"/>
  <c r="J31"/>
  <c r="J33" s="1"/>
  <c r="I31"/>
  <c r="I33" s="1"/>
  <c r="H31"/>
  <c r="H33" s="1"/>
  <c r="G31"/>
  <c r="G33" s="1"/>
  <c r="F31"/>
  <c r="F33" s="1"/>
  <c r="E31"/>
  <c r="E33" s="1"/>
  <c r="D31"/>
  <c r="D33" s="1"/>
  <c r="C31"/>
  <c r="C33" s="1"/>
  <c r="Q30"/>
  <c r="Q33" l="1"/>
  <c r="Q31"/>
  <c r="Q23" i="13" l="1"/>
  <c r="P23"/>
  <c r="O23"/>
  <c r="N23"/>
  <c r="M23"/>
  <c r="L23"/>
  <c r="K23"/>
  <c r="J23"/>
  <c r="I23"/>
  <c r="H23"/>
  <c r="G23"/>
  <c r="F23"/>
  <c r="E23"/>
  <c r="D23"/>
  <c r="C23"/>
  <c r="P21" i="7"/>
  <c r="O19"/>
  <c r="O21" s="1"/>
  <c r="N19"/>
  <c r="N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Q21" i="13"/>
  <c r="P21"/>
  <c r="O21"/>
  <c r="N21"/>
  <c r="M21"/>
  <c r="L21"/>
  <c r="K21"/>
  <c r="J21"/>
  <c r="I21"/>
  <c r="H21"/>
  <c r="G21"/>
  <c r="F21"/>
  <c r="E21"/>
  <c r="D21"/>
  <c r="C21"/>
  <c r="Q19"/>
  <c r="P19"/>
  <c r="O19"/>
  <c r="N19"/>
  <c r="M19"/>
  <c r="L19"/>
  <c r="K19"/>
  <c r="J19"/>
  <c r="I19"/>
  <c r="H19"/>
  <c r="G19"/>
  <c r="F19"/>
  <c r="E19"/>
  <c r="D19"/>
  <c r="C19"/>
  <c r="P28" i="14" l="1"/>
  <c r="O26"/>
  <c r="O28" s="1"/>
  <c r="N26"/>
  <c r="N28" s="1"/>
  <c r="M26"/>
  <c r="M28" s="1"/>
  <c r="L26"/>
  <c r="L28" s="1"/>
  <c r="K26"/>
  <c r="K28" s="1"/>
  <c r="J26"/>
  <c r="J28" s="1"/>
  <c r="I26"/>
  <c r="I28" s="1"/>
  <c r="H26"/>
  <c r="H28" s="1"/>
  <c r="G26"/>
  <c r="G28" s="1"/>
  <c r="F26"/>
  <c r="F28" s="1"/>
  <c r="E26"/>
  <c r="E28" s="1"/>
  <c r="D26"/>
  <c r="D28" s="1"/>
  <c r="P23"/>
  <c r="O21"/>
  <c r="O23" s="1"/>
  <c r="N21"/>
  <c r="N23" s="1"/>
  <c r="M21"/>
  <c r="M23" s="1"/>
  <c r="L21"/>
  <c r="L23" s="1"/>
  <c r="K21"/>
  <c r="K23" s="1"/>
  <c r="J21"/>
  <c r="J23" s="1"/>
  <c r="I21"/>
  <c r="I23" s="1"/>
  <c r="H21"/>
  <c r="H23" s="1"/>
  <c r="G21"/>
  <c r="G23" s="1"/>
  <c r="F21"/>
  <c r="F23" s="1"/>
  <c r="E21"/>
  <c r="E23" s="1"/>
  <c r="D21"/>
  <c r="D23" s="1"/>
  <c r="O16"/>
  <c r="O18" s="1"/>
  <c r="N18"/>
  <c r="M18"/>
  <c r="L18"/>
  <c r="K16"/>
  <c r="K18" s="1"/>
  <c r="J16"/>
  <c r="J18" s="1"/>
  <c r="I16"/>
  <c r="I18" s="1"/>
  <c r="H16"/>
  <c r="H18" s="1"/>
  <c r="G16"/>
  <c r="G18" s="1"/>
  <c r="F16"/>
  <c r="F18" s="1"/>
  <c r="E16"/>
  <c r="E18" s="1"/>
  <c r="D16"/>
  <c r="D18" s="1"/>
  <c r="Q28" l="1"/>
  <c r="Q21" i="7"/>
  <c r="Q19"/>
  <c r="Q16" i="14"/>
  <c r="Q23"/>
  <c r="Q21"/>
  <c r="Q26"/>
  <c r="Q18"/>
</calcChain>
</file>

<file path=xl/sharedStrings.xml><?xml version="1.0" encoding="utf-8"?>
<sst xmlns="http://schemas.openxmlformats.org/spreadsheetml/2006/main" count="138" uniqueCount="47">
  <si>
    <t>بندورة</t>
  </si>
  <si>
    <t>ثوم</t>
  </si>
  <si>
    <t>بصل</t>
  </si>
  <si>
    <t>خيار</t>
  </si>
  <si>
    <t>خس</t>
  </si>
  <si>
    <t>فجل</t>
  </si>
  <si>
    <t>بقلة</t>
  </si>
  <si>
    <t>بقدونس</t>
  </si>
  <si>
    <t>نعنع</t>
  </si>
  <si>
    <t>زيت زيتون</t>
  </si>
  <si>
    <t>حامض</t>
  </si>
  <si>
    <t>سماق</t>
  </si>
  <si>
    <t>ملح</t>
  </si>
  <si>
    <t>خبز محمص</t>
  </si>
  <si>
    <t xml:space="preserve"> </t>
  </si>
  <si>
    <t>Composite price</t>
  </si>
  <si>
    <t>Total</t>
  </si>
  <si>
    <t>in LL</t>
  </si>
  <si>
    <t>Composite index</t>
  </si>
  <si>
    <t>Share in g</t>
  </si>
  <si>
    <t>(item)</t>
  </si>
  <si>
    <t>Avg price per unit</t>
  </si>
  <si>
    <t>simple avg per share</t>
  </si>
  <si>
    <t>Change (base period)</t>
  </si>
  <si>
    <t>National Average price</t>
  </si>
  <si>
    <t>Changes</t>
  </si>
  <si>
    <t>Items</t>
  </si>
  <si>
    <t>Prices in LL/ Kg</t>
  </si>
  <si>
    <t xml:space="preserve">Base index </t>
  </si>
  <si>
    <t>composite price</t>
  </si>
  <si>
    <t>Technical Center for Pricing Policies</t>
  </si>
  <si>
    <t xml:space="preserve">Directorate General of Economy and Trade </t>
  </si>
  <si>
    <t>Weekly Change</t>
  </si>
  <si>
    <t>National Average Index</t>
  </si>
  <si>
    <t>Index Change</t>
  </si>
  <si>
    <t>Price Change</t>
  </si>
  <si>
    <t>Fatouch 2024- Weekly Average Prices &amp; Index</t>
  </si>
  <si>
    <t>National Weekly Average Price &amp; index of Fatouch 2025</t>
  </si>
  <si>
    <t>3rd-28th Feb 2025</t>
  </si>
  <si>
    <t>(base: 3rd-28th Feb 2025)</t>
  </si>
  <si>
    <t>Weights(3rd-28th Feb 2025)</t>
  </si>
  <si>
    <t>3rd-March</t>
  </si>
  <si>
    <t>10th-March</t>
  </si>
  <si>
    <t>17th-March</t>
  </si>
  <si>
    <t>24th-March</t>
  </si>
  <si>
    <t>National Changes in Fatouch's Vegetables Ingredients (2025)</t>
  </si>
  <si>
    <t>National Base Average Prices &amp; Index of Fatouch 2025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</si>
</sst>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B1mmm\-yy"/>
    <numFmt numFmtId="167" formatCode="dd/mm/yyyy;@"/>
  </numFmts>
  <fonts count="28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abic Transparent"/>
      <charset val="178"/>
    </font>
    <font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9"/>
      <color rgb="FF7F7F7F"/>
      <name val="Times New Roman"/>
      <family val="1"/>
    </font>
    <font>
      <sz val="8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3" fillId="0" borderId="0"/>
  </cellStyleXfs>
  <cellXfs count="1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0" fillId="0" borderId="0" xfId="0" applyFill="1"/>
    <xf numFmtId="0" fontId="3" fillId="0" borderId="2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8" fillId="0" borderId="8" xfId="0" applyFont="1" applyBorder="1" applyAlignment="1">
      <alignment horizontal="center"/>
    </xf>
    <xf numFmtId="0" fontId="12" fillId="0" borderId="0" xfId="0" applyFont="1"/>
    <xf numFmtId="0" fontId="0" fillId="0" borderId="0" xfId="0" applyFill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0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0" fontId="14" fillId="0" borderId="0" xfId="0" applyFont="1"/>
    <xf numFmtId="0" fontId="15" fillId="0" borderId="0" xfId="0" applyFont="1"/>
    <xf numFmtId="0" fontId="0" fillId="0" borderId="17" xfId="0" applyBorder="1" applyAlignment="1"/>
    <xf numFmtId="0" fontId="9" fillId="0" borderId="0" xfId="0" applyFont="1"/>
    <xf numFmtId="0" fontId="3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6" fillId="0" borderId="0" xfId="0" applyFont="1" applyAlignment="1">
      <alignment horizontal="left" readingOrder="1"/>
    </xf>
    <xf numFmtId="0" fontId="17" fillId="0" borderId="0" xfId="0" applyFont="1" applyBorder="1"/>
    <xf numFmtId="164" fontId="0" fillId="0" borderId="12" xfId="0" applyNumberFormat="1" applyBorder="1" applyAlignment="1">
      <alignment horizontal="center"/>
    </xf>
    <xf numFmtId="165" fontId="13" fillId="0" borderId="13" xfId="0" applyNumberFormat="1" applyFont="1" applyBorder="1" applyAlignment="1"/>
    <xf numFmtId="0" fontId="3" fillId="0" borderId="24" xfId="0" applyFont="1" applyBorder="1" applyAlignment="1">
      <alignment horizontal="center"/>
    </xf>
    <xf numFmtId="3" fontId="11" fillId="0" borderId="24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3" fontId="5" fillId="0" borderId="25" xfId="0" applyNumberFormat="1" applyFont="1" applyFill="1" applyBorder="1" applyAlignment="1">
      <alignment horizontal="center"/>
    </xf>
    <xf numFmtId="164" fontId="5" fillId="2" borderId="27" xfId="0" applyNumberFormat="1" applyFont="1" applyFill="1" applyBorder="1" applyAlignment="1">
      <alignment horizontal="right"/>
    </xf>
    <xf numFmtId="0" fontId="3" fillId="0" borderId="26" xfId="0" applyFont="1" applyBorder="1" applyAlignment="1">
      <alignment horizontal="left"/>
    </xf>
    <xf numFmtId="0" fontId="11" fillId="0" borderId="29" xfId="0" applyFont="1" applyFill="1" applyBorder="1" applyAlignment="1">
      <alignment horizontal="center"/>
    </xf>
    <xf numFmtId="4" fontId="3" fillId="0" borderId="29" xfId="0" applyNumberFormat="1" applyFont="1" applyBorder="1" applyAlignment="1">
      <alignment horizontal="center"/>
    </xf>
    <xf numFmtId="4" fontId="3" fillId="3" borderId="30" xfId="0" applyNumberFormat="1" applyFont="1" applyFill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10" fontId="4" fillId="0" borderId="13" xfId="0" applyNumberFormat="1" applyFont="1" applyBorder="1"/>
    <xf numFmtId="10" fontId="4" fillId="4" borderId="14" xfId="0" applyNumberFormat="1" applyFont="1" applyFill="1" applyBorder="1"/>
    <xf numFmtId="10" fontId="4" fillId="4" borderId="13" xfId="0" applyNumberFormat="1" applyFont="1" applyFill="1" applyBorder="1"/>
    <xf numFmtId="10" fontId="4" fillId="0" borderId="12" xfId="0" applyNumberFormat="1" applyFont="1" applyBorder="1"/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64" fontId="22" fillId="0" borderId="12" xfId="0" applyNumberFormat="1" applyFont="1" applyBorder="1" applyAlignment="1">
      <alignment horizontal="center"/>
    </xf>
    <xf numFmtId="0" fontId="21" fillId="0" borderId="0" xfId="0" applyFont="1"/>
    <xf numFmtId="0" fontId="8" fillId="0" borderId="23" xfId="0" applyFont="1" applyBorder="1" applyAlignment="1">
      <alignment horizontal="left"/>
    </xf>
    <xf numFmtId="0" fontId="11" fillId="0" borderId="12" xfId="0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6" fontId="3" fillId="0" borderId="12" xfId="0" applyNumberFormat="1" applyFont="1" applyFill="1" applyBorder="1" applyAlignment="1">
      <alignment horizontal="center"/>
    </xf>
    <xf numFmtId="10" fontId="5" fillId="0" borderId="12" xfId="0" applyNumberFormat="1" applyFont="1" applyFill="1" applyBorder="1" applyAlignment="1">
      <alignment horizontal="center"/>
    </xf>
    <xf numFmtId="164" fontId="5" fillId="2" borderId="27" xfId="0" applyNumberFormat="1" applyFont="1" applyFill="1" applyBorder="1" applyAlignment="1">
      <alignment horizontal="center"/>
    </xf>
    <xf numFmtId="4" fontId="3" fillId="3" borderId="30" xfId="0" applyNumberFormat="1" applyFont="1" applyFill="1" applyBorder="1" applyAlignment="1">
      <alignment horizontal="center"/>
    </xf>
    <xf numFmtId="4" fontId="12" fillId="0" borderId="38" xfId="0" applyNumberFormat="1" applyFont="1" applyFill="1" applyBorder="1" applyAlignment="1">
      <alignment horizontal="right"/>
    </xf>
    <xf numFmtId="4" fontId="12" fillId="0" borderId="24" xfId="0" applyNumberFormat="1" applyFont="1" applyFill="1" applyBorder="1" applyAlignment="1">
      <alignment horizontal="right"/>
    </xf>
    <xf numFmtId="4" fontId="12" fillId="0" borderId="32" xfId="0" applyNumberFormat="1" applyFont="1" applyFill="1" applyBorder="1" applyAlignment="1">
      <alignment horizontal="right"/>
    </xf>
    <xf numFmtId="4" fontId="12" fillId="0" borderId="34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4" fontId="24" fillId="0" borderId="1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10" fontId="25" fillId="0" borderId="29" xfId="0" applyNumberFormat="1" applyFont="1" applyFill="1" applyBorder="1" applyAlignment="1">
      <alignment horizontal="right"/>
    </xf>
    <xf numFmtId="10" fontId="25" fillId="0" borderId="15" xfId="1" applyNumberFormat="1" applyFont="1" applyBorder="1" applyAlignment="1">
      <alignment horizontal="right"/>
    </xf>
    <xf numFmtId="0" fontId="20" fillId="0" borderId="36" xfId="0" applyFont="1" applyBorder="1" applyAlignment="1">
      <alignment horizontal="left"/>
    </xf>
    <xf numFmtId="0" fontId="20" fillId="0" borderId="37" xfId="0" applyFont="1" applyBorder="1" applyAlignment="1">
      <alignment horizontal="left"/>
    </xf>
    <xf numFmtId="0" fontId="25" fillId="0" borderId="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10" fontId="0" fillId="0" borderId="0" xfId="1" applyNumberFormat="1" applyFont="1"/>
    <xf numFmtId="10" fontId="0" fillId="0" borderId="0" xfId="1" applyNumberFormat="1" applyFont="1" applyAlignment="1">
      <alignment horizontal="center"/>
    </xf>
    <xf numFmtId="10" fontId="14" fillId="0" borderId="0" xfId="1" applyNumberFormat="1" applyFont="1"/>
    <xf numFmtId="0" fontId="27" fillId="0" borderId="31" xfId="0" applyFont="1" applyBorder="1" applyAlignment="1">
      <alignment horizontal="left"/>
    </xf>
    <xf numFmtId="10" fontId="5" fillId="0" borderId="40" xfId="0" applyNumberFormat="1" applyFont="1" applyFill="1" applyBorder="1" applyAlignment="1">
      <alignment horizontal="center"/>
    </xf>
    <xf numFmtId="0" fontId="3" fillId="0" borderId="42" xfId="0" applyFont="1" applyBorder="1" applyAlignment="1">
      <alignment horizontal="center"/>
    </xf>
    <xf numFmtId="3" fontId="11" fillId="0" borderId="42" xfId="0" applyNumberFormat="1" applyFont="1" applyBorder="1" applyAlignment="1">
      <alignment horizontal="center"/>
    </xf>
    <xf numFmtId="3" fontId="3" fillId="0" borderId="42" xfId="0" applyNumberFormat="1" applyFont="1" applyBorder="1" applyAlignment="1">
      <alignment horizontal="center"/>
    </xf>
    <xf numFmtId="3" fontId="5" fillId="0" borderId="43" xfId="0" applyNumberFormat="1" applyFont="1" applyFill="1" applyBorder="1" applyAlignment="1">
      <alignment horizontal="center"/>
    </xf>
    <xf numFmtId="10" fontId="5" fillId="0" borderId="45" xfId="0" applyNumberFormat="1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/>
    </xf>
    <xf numFmtId="4" fontId="3" fillId="0" borderId="47" xfId="0" applyNumberFormat="1" applyFont="1" applyBorder="1" applyAlignment="1">
      <alignment horizontal="center"/>
    </xf>
    <xf numFmtId="4" fontId="3" fillId="3" borderId="48" xfId="0" applyNumberFormat="1" applyFont="1" applyFill="1" applyBorder="1"/>
    <xf numFmtId="10" fontId="25" fillId="0" borderId="49" xfId="0" applyNumberFormat="1" applyFont="1" applyFill="1" applyBorder="1" applyAlignment="1">
      <alignment horizontal="right"/>
    </xf>
    <xf numFmtId="4" fontId="12" fillId="0" borderId="50" xfId="0" applyNumberFormat="1" applyFont="1" applyFill="1" applyBorder="1" applyAlignment="1">
      <alignment horizontal="right"/>
    </xf>
    <xf numFmtId="4" fontId="24" fillId="0" borderId="19" xfId="0" applyNumberFormat="1" applyFont="1" applyFill="1" applyBorder="1" applyAlignment="1">
      <alignment horizontal="right"/>
    </xf>
    <xf numFmtId="10" fontId="25" fillId="0" borderId="51" xfId="0" applyNumberFormat="1" applyFont="1" applyFill="1" applyBorder="1" applyAlignment="1">
      <alignment horizontal="right"/>
    </xf>
    <xf numFmtId="0" fontId="8" fillId="2" borderId="26" xfId="0" applyFont="1" applyFill="1" applyBorder="1" applyAlignment="1">
      <alignment horizontal="left"/>
    </xf>
    <xf numFmtId="0" fontId="8" fillId="3" borderId="28" xfId="0" applyFont="1" applyFill="1" applyBorder="1"/>
    <xf numFmtId="2" fontId="2" fillId="0" borderId="12" xfId="0" applyNumberFormat="1" applyFont="1" applyBorder="1"/>
    <xf numFmtId="2" fontId="2" fillId="4" borderId="12" xfId="0" applyNumberFormat="1" applyFont="1" applyFill="1" applyBorder="1" applyAlignment="1">
      <alignment horizontal="right"/>
    </xf>
    <xf numFmtId="0" fontId="8" fillId="0" borderId="41" xfId="0" applyFont="1" applyBorder="1" applyAlignment="1">
      <alignment horizontal="left"/>
    </xf>
    <xf numFmtId="0" fontId="8" fillId="2" borderId="44" xfId="0" applyFont="1" applyFill="1" applyBorder="1" applyAlignment="1">
      <alignment horizontal="left"/>
    </xf>
    <xf numFmtId="0" fontId="11" fillId="0" borderId="40" xfId="0" applyFont="1" applyFill="1" applyBorder="1" applyAlignment="1">
      <alignment horizontal="center"/>
    </xf>
    <xf numFmtId="164" fontId="3" fillId="0" borderId="4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6" fontId="3" fillId="0" borderId="40" xfId="0" applyNumberFormat="1" applyFont="1" applyFill="1" applyBorder="1" applyAlignment="1">
      <alignment horizontal="center"/>
    </xf>
    <xf numFmtId="0" fontId="8" fillId="3" borderId="46" xfId="0" applyFont="1" applyFill="1" applyBorder="1"/>
    <xf numFmtId="0" fontId="25" fillId="0" borderId="53" xfId="0" applyFont="1" applyBorder="1" applyAlignment="1">
      <alignment horizontal="center"/>
    </xf>
    <xf numFmtId="0" fontId="22" fillId="0" borderId="54" xfId="0" applyFont="1" applyBorder="1" applyAlignment="1">
      <alignment horizontal="center"/>
    </xf>
    <xf numFmtId="10" fontId="25" fillId="0" borderId="21" xfId="0" applyNumberFormat="1" applyFont="1" applyFill="1" applyBorder="1" applyAlignment="1">
      <alignment horizontal="right"/>
    </xf>
    <xf numFmtId="10" fontId="25" fillId="0" borderId="55" xfId="0" applyNumberFormat="1" applyFont="1" applyFill="1" applyBorder="1" applyAlignment="1">
      <alignment horizontal="right"/>
    </xf>
    <xf numFmtId="10" fontId="25" fillId="0" borderId="52" xfId="0" applyNumberFormat="1" applyFont="1" applyFill="1" applyBorder="1" applyAlignment="1">
      <alignment horizontal="right"/>
    </xf>
    <xf numFmtId="10" fontId="25" fillId="0" borderId="56" xfId="1" applyNumberFormat="1" applyFont="1" applyBorder="1" applyAlignment="1">
      <alignment horizontal="right"/>
    </xf>
    <xf numFmtId="0" fontId="20" fillId="0" borderId="57" xfId="0" applyFont="1" applyBorder="1" applyAlignment="1">
      <alignment horizontal="left"/>
    </xf>
    <xf numFmtId="0" fontId="26" fillId="0" borderId="58" xfId="0" applyFont="1" applyBorder="1" applyAlignment="1">
      <alignment horizontal="center"/>
    </xf>
    <xf numFmtId="4" fontId="24" fillId="0" borderId="59" xfId="0" applyNumberFormat="1" applyFont="1" applyFill="1" applyBorder="1" applyAlignment="1">
      <alignment horizontal="right"/>
    </xf>
    <xf numFmtId="4" fontId="24" fillId="0" borderId="60" xfId="0" applyNumberFormat="1" applyFont="1" applyFill="1" applyBorder="1" applyAlignment="1">
      <alignment horizontal="right"/>
    </xf>
    <xf numFmtId="4" fontId="24" fillId="0" borderId="61" xfId="0" applyNumberFormat="1" applyFont="1" applyFill="1" applyBorder="1" applyAlignment="1">
      <alignment horizontal="right"/>
    </xf>
    <xf numFmtId="4" fontId="24" fillId="0" borderId="62" xfId="0" applyNumberFormat="1" applyFont="1" applyFill="1" applyBorder="1" applyAlignment="1">
      <alignment horizontal="right"/>
    </xf>
    <xf numFmtId="4" fontId="24" fillId="0" borderId="63" xfId="0" applyNumberFormat="1" applyFont="1" applyFill="1" applyBorder="1" applyAlignment="1">
      <alignment horizontal="right"/>
    </xf>
    <xf numFmtId="0" fontId="20" fillId="0" borderId="11" xfId="0" applyFont="1" applyBorder="1" applyAlignment="1">
      <alignment horizontal="left"/>
    </xf>
    <xf numFmtId="0" fontId="26" fillId="0" borderId="9" xfId="0" applyFont="1" applyBorder="1" applyAlignment="1">
      <alignment horizontal="center"/>
    </xf>
    <xf numFmtId="4" fontId="24" fillId="0" borderId="64" xfId="0" applyNumberFormat="1" applyFont="1" applyFill="1" applyBorder="1" applyAlignment="1">
      <alignment horizontal="right"/>
    </xf>
    <xf numFmtId="4" fontId="24" fillId="0" borderId="65" xfId="0" applyNumberFormat="1" applyFont="1" applyFill="1" applyBorder="1" applyAlignment="1">
      <alignment horizontal="right"/>
    </xf>
    <xf numFmtId="4" fontId="24" fillId="0" borderId="66" xfId="0" applyNumberFormat="1" applyFont="1" applyFill="1" applyBorder="1" applyAlignment="1">
      <alignment horizontal="right"/>
    </xf>
    <xf numFmtId="4" fontId="24" fillId="0" borderId="67" xfId="0" applyNumberFormat="1" applyFont="1" applyFill="1" applyBorder="1" applyAlignment="1">
      <alignment horizontal="right"/>
    </xf>
    <xf numFmtId="4" fontId="24" fillId="0" borderId="10" xfId="0" applyNumberFormat="1" applyFont="1" applyFill="1" applyBorder="1" applyAlignment="1">
      <alignment horizontal="right"/>
    </xf>
    <xf numFmtId="2" fontId="2" fillId="0" borderId="21" xfId="0" applyNumberFormat="1" applyFont="1" applyBorder="1"/>
    <xf numFmtId="10" fontId="4" fillId="0" borderId="21" xfId="0" applyNumberFormat="1" applyFont="1" applyBorder="1"/>
    <xf numFmtId="10" fontId="4" fillId="0" borderId="22" xfId="0" applyNumberFormat="1" applyFont="1" applyBorder="1"/>
    <xf numFmtId="4" fontId="5" fillId="2" borderId="45" xfId="0" applyNumberFormat="1" applyFont="1" applyFill="1" applyBorder="1" applyAlignment="1">
      <alignment horizontal="right"/>
    </xf>
    <xf numFmtId="0" fontId="19" fillId="2" borderId="68" xfId="0" applyFont="1" applyFill="1" applyBorder="1" applyAlignment="1"/>
    <xf numFmtId="0" fontId="19" fillId="2" borderId="69" xfId="0" applyFont="1" applyFill="1" applyBorder="1" applyAlignment="1"/>
    <xf numFmtId="0" fontId="19" fillId="2" borderId="70" xfId="0" applyFont="1" applyFill="1" applyBorder="1" applyAlignment="1"/>
    <xf numFmtId="0" fontId="12" fillId="0" borderId="57" xfId="0" applyFont="1" applyBorder="1"/>
    <xf numFmtId="0" fontId="8" fillId="0" borderId="73" xfId="0" applyFont="1" applyBorder="1" applyAlignment="1">
      <alignment horizontal="center"/>
    </xf>
    <xf numFmtId="0" fontId="0" fillId="0" borderId="7" xfId="0" applyBorder="1"/>
    <xf numFmtId="0" fontId="12" fillId="0" borderId="37" xfId="0" applyFont="1" applyBorder="1"/>
    <xf numFmtId="0" fontId="20" fillId="0" borderId="33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2" fontId="3" fillId="0" borderId="33" xfId="0" applyNumberFormat="1" applyFont="1" applyFill="1" applyBorder="1" applyAlignment="1">
      <alignment horizontal="center"/>
    </xf>
    <xf numFmtId="165" fontId="3" fillId="0" borderId="19" xfId="0" applyNumberFormat="1" applyFont="1" applyBorder="1" applyAlignment="1"/>
    <xf numFmtId="165" fontId="13" fillId="0" borderId="27" xfId="0" applyNumberFormat="1" applyFont="1" applyBorder="1" applyAlignment="1"/>
    <xf numFmtId="167" fontId="2" fillId="0" borderId="26" xfId="0" applyNumberFormat="1" applyFont="1" applyBorder="1" applyAlignment="1">
      <alignment horizontal="right"/>
    </xf>
    <xf numFmtId="2" fontId="2" fillId="0" borderId="33" xfId="0" applyNumberFormat="1" applyFont="1" applyBorder="1"/>
    <xf numFmtId="165" fontId="4" fillId="0" borderId="19" xfId="0" applyNumberFormat="1" applyFont="1" applyBorder="1"/>
    <xf numFmtId="167" fontId="2" fillId="4" borderId="37" xfId="0" applyNumberFormat="1" applyFont="1" applyFill="1" applyBorder="1"/>
    <xf numFmtId="2" fontId="2" fillId="4" borderId="33" xfId="0" applyNumberFormat="1" applyFont="1" applyFill="1" applyBorder="1" applyAlignment="1">
      <alignment horizontal="right"/>
    </xf>
    <xf numFmtId="10" fontId="4" fillId="4" borderId="20" xfId="0" applyNumberFormat="1" applyFont="1" applyFill="1" applyBorder="1"/>
    <xf numFmtId="10" fontId="4" fillId="4" borderId="27" xfId="0" applyNumberFormat="1" applyFont="1" applyFill="1" applyBorder="1"/>
    <xf numFmtId="167" fontId="2" fillId="0" borderId="26" xfId="0" applyNumberFormat="1" applyFont="1" applyBorder="1"/>
    <xf numFmtId="10" fontId="4" fillId="0" borderId="19" xfId="0" applyNumberFormat="1" applyFont="1" applyBorder="1"/>
    <xf numFmtId="10" fontId="4" fillId="0" borderId="27" xfId="0" applyNumberFormat="1" applyFont="1" applyBorder="1"/>
    <xf numFmtId="167" fontId="2" fillId="0" borderId="74" xfId="0" applyNumberFormat="1" applyFont="1" applyBorder="1"/>
    <xf numFmtId="2" fontId="2" fillId="0" borderId="55" xfId="0" applyNumberFormat="1" applyFont="1" applyBorder="1"/>
    <xf numFmtId="10" fontId="4" fillId="0" borderId="52" xfId="0" applyNumberFormat="1" applyFont="1" applyBorder="1"/>
    <xf numFmtId="10" fontId="4" fillId="0" borderId="75" xfId="0" applyNumberFormat="1" applyFont="1" applyBorder="1"/>
    <xf numFmtId="0" fontId="3" fillId="0" borderId="0" xfId="0" applyFont="1" applyBorder="1"/>
    <xf numFmtId="4" fontId="3" fillId="5" borderId="29" xfId="0" applyNumberFormat="1" applyFont="1" applyFill="1" applyBorder="1" applyAlignment="1">
      <alignment horizontal="center"/>
    </xf>
    <xf numFmtId="0" fontId="0" fillId="5" borderId="0" xfId="0" applyFill="1"/>
    <xf numFmtId="10" fontId="5" fillId="0" borderId="27" xfId="0" applyNumberFormat="1" applyFont="1" applyFill="1" applyBorder="1" applyAlignment="1">
      <alignment horizontal="center"/>
    </xf>
    <xf numFmtId="10" fontId="5" fillId="5" borderId="12" xfId="0" applyNumberFormat="1" applyFont="1" applyFill="1" applyBorder="1" applyAlignment="1">
      <alignment horizontal="center"/>
    </xf>
    <xf numFmtId="2" fontId="18" fillId="3" borderId="1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/>
    </xf>
    <xf numFmtId="0" fontId="19" fillId="2" borderId="70" xfId="0" applyFont="1" applyFill="1" applyBorder="1" applyAlignment="1">
      <alignment horizontal="center"/>
    </xf>
    <xf numFmtId="0" fontId="19" fillId="2" borderId="69" xfId="0" applyFont="1" applyFill="1" applyBorder="1" applyAlignment="1">
      <alignment horizontal="center"/>
    </xf>
    <xf numFmtId="0" fontId="19" fillId="2" borderId="71" xfId="0" applyFont="1" applyFill="1" applyBorder="1" applyAlignment="1">
      <alignment horizontal="center"/>
    </xf>
    <xf numFmtId="0" fontId="19" fillId="2" borderId="72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0"/>
  <tableStyles count="0" defaultTableStyle="TableStyleMedium9" defaultPivotStyle="PivotStyleLight16"/>
  <colors>
    <mruColors>
      <color rgb="FFCBF1DA"/>
      <color rgb="FFB6ECCC"/>
      <color rgb="FFCCFFCC"/>
      <color rgb="FFB5EBCB"/>
      <color rgb="FFFBFECE"/>
      <color rgb="FFBCE292"/>
      <color rgb="FF66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Fatouch Weekly Unit Price - 2025</a:t>
            </a:r>
          </a:p>
        </c:rich>
      </c:tx>
      <c:layout>
        <c:manualLayout>
          <c:xMode val="edge"/>
          <c:yMode val="edge"/>
          <c:x val="0.42059797667916132"/>
          <c:y val="0.1961483550874549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30815109343936"/>
          <c:y val="0.26397393086288534"/>
          <c:w val="0.86542776895630957"/>
          <c:h val="0.59100197792944231"/>
        </c:manualLayout>
      </c:layout>
      <c:barChart>
        <c:barDir val="col"/>
        <c:grouping val="clustered"/>
        <c:ser>
          <c:idx val="0"/>
          <c:order val="0"/>
          <c:tx>
            <c:v>National Price</c:v>
          </c:tx>
          <c:spPr>
            <a:gradFill rotWithShape="0">
              <a:gsLst>
                <a:gs pos="0">
                  <a:srgbClr val="CCFFCC"/>
                </a:gs>
                <a:gs pos="100000">
                  <a:srgbClr val="9999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F24-4048-85A7-D253FC0B78A5}"/>
              </c:ext>
            </c:extLst>
          </c:dPt>
          <c:dPt>
            <c:idx val="2"/>
            <c:spPr>
              <a:gradFill rotWithShape="0">
                <a:gsLst>
                  <a:gs pos="0">
                    <a:schemeClr val="tx2">
                      <a:lumMod val="20000"/>
                      <a:lumOff val="8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F24-4048-85A7-D253FC0B78A5}"/>
              </c:ext>
            </c:extLst>
          </c:dPt>
          <c:dPt>
            <c:idx val="3"/>
            <c:spPr>
              <a:gradFill rotWithShape="0">
                <a:gsLst>
                  <a:gs pos="0">
                    <a:schemeClr val="accent4">
                      <a:lumMod val="40000"/>
                      <a:lumOff val="6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F24-4048-85A7-D253FC0B78A5}"/>
              </c:ext>
            </c:extLst>
          </c:dPt>
          <c:dPt>
            <c:idx val="4"/>
            <c:spPr>
              <a:gradFill rotWithShape="0">
                <a:gsLst>
                  <a:gs pos="0">
                    <a:schemeClr val="accent6">
                      <a:lumMod val="60000"/>
                      <a:lumOff val="4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F24-4048-85A7-D253FC0B78A5}"/>
              </c:ext>
            </c:extLst>
          </c:dPt>
          <c:dLbls>
            <c:dLbl>
              <c:idx val="0"/>
              <c:layout>
                <c:manualLayout>
                  <c:x val="0"/>
                  <c:y val="3.629738949114610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4-4048-85A7-D253FC0B78A5}"/>
                </c:ext>
              </c:extLst>
            </c:dLbl>
            <c:dLbl>
              <c:idx val="1"/>
              <c:layout>
                <c:manualLayout>
                  <c:x val="4.8837973586054955E-17"/>
                  <c:y val="4.011816733231938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4-4048-85A7-D253FC0B78A5}"/>
                </c:ext>
              </c:extLst>
            </c:dLbl>
            <c:dLbl>
              <c:idx val="2"/>
              <c:layout>
                <c:manualLayout>
                  <c:x val="0"/>
                  <c:y val="4.202855625290602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4-4048-85A7-D253FC0B78A5}"/>
                </c:ext>
              </c:extLst>
            </c:dLbl>
            <c:dLbl>
              <c:idx val="3"/>
              <c:layout>
                <c:manualLayout>
                  <c:x val="0"/>
                  <c:y val="3.438700057055989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4-4048-85A7-D253FC0B78A5}"/>
                </c:ext>
              </c:extLst>
            </c:dLbl>
            <c:dLbl>
              <c:idx val="4"/>
              <c:layout>
                <c:manualLayout>
                  <c:x val="0"/>
                  <c:y val="4.011816733231941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4-4048-85A7-D253FC0B78A5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Val val="1"/>
            </c:dLbl>
            <c:delete val="1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Report!$A$17:$A$21</c:f>
              <c:strCache>
                <c:ptCount val="5"/>
                <c:pt idx="0">
                  <c:v>3rd-28th Feb 2025</c:v>
                </c:pt>
                <c:pt idx="1">
                  <c:v>03/03/2025</c:v>
                </c:pt>
                <c:pt idx="2">
                  <c:v>10/03/2025</c:v>
                </c:pt>
                <c:pt idx="3">
                  <c:v>17/03/2025</c:v>
                </c:pt>
                <c:pt idx="4">
                  <c:v>24/03/2025</c:v>
                </c:pt>
              </c:strCache>
            </c:strRef>
          </c:cat>
          <c:val>
            <c:numRef>
              <c:f>Report!$B$17:$B$21</c:f>
              <c:numCache>
                <c:formatCode>0.00</c:formatCode>
                <c:ptCount val="5"/>
                <c:pt idx="0">
                  <c:v>53773.091003165442</c:v>
                </c:pt>
                <c:pt idx="1">
                  <c:v>62623.057212065665</c:v>
                </c:pt>
                <c:pt idx="2">
                  <c:v>64621.171735875192</c:v>
                </c:pt>
                <c:pt idx="3">
                  <c:v>59798.458938823038</c:v>
                </c:pt>
                <c:pt idx="4">
                  <c:v>58172.391776691511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F24-4048-85A7-D253FC0B78A5}"/>
            </c:ext>
          </c:extLst>
        </c:ser>
        <c:ser>
          <c:idx val="4"/>
          <c:order val="1"/>
          <c:tx>
            <c:v>Beirut &amp; MT Lebanon Price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Report!$A$17:$A$21</c:f>
              <c:strCache>
                <c:ptCount val="5"/>
                <c:pt idx="0">
                  <c:v>3rd-28th Feb 2025</c:v>
                </c:pt>
                <c:pt idx="1">
                  <c:v>03/03/2025</c:v>
                </c:pt>
                <c:pt idx="2">
                  <c:v>10/03/2025</c:v>
                </c:pt>
                <c:pt idx="3">
                  <c:v>17/03/2025</c:v>
                </c:pt>
                <c:pt idx="4">
                  <c:v>24/03/2025</c:v>
                </c:pt>
              </c:strCache>
            </c:strRef>
          </c:cat>
          <c:val>
            <c:numRef>
              <c:f>Report!#REF!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F24-4048-85A7-D253FC0B78A5}"/>
            </c:ext>
          </c:extLst>
        </c:ser>
        <c:axId val="152010752"/>
        <c:axId val="152012288"/>
      </c:barChart>
      <c:catAx>
        <c:axId val="1520107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012288"/>
        <c:crosses val="autoZero"/>
        <c:auto val="1"/>
        <c:lblAlgn val="ctr"/>
        <c:lblOffset val="100"/>
        <c:tickLblSkip val="1"/>
        <c:tickMarkSkip val="1"/>
      </c:catAx>
      <c:valAx>
        <c:axId val="152012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LL</a:t>
                </a:r>
              </a:p>
            </c:rich>
          </c:tx>
          <c:layout>
            <c:manualLayout>
              <c:xMode val="edge"/>
              <c:yMode val="edge"/>
              <c:x val="3.0815064200890981E-2"/>
              <c:y val="0.43016759776537372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010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4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delete val="1"/>
      </c:legendEntry>
      <c:layout>
        <c:manualLayout>
          <c:xMode val="edge"/>
          <c:yMode val="edge"/>
          <c:x val="0.32696107530087193"/>
          <c:y val="0.94687615746707565"/>
          <c:w val="0.39021954423529231"/>
          <c:h val="4.46927374301699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3899232025983521E-2"/>
          <c:y val="0.3083176602924716"/>
          <c:w val="0.92335295439714737"/>
          <c:h val="0.60476400449944379"/>
        </c:manualLayout>
      </c:layout>
      <c:lineChart>
        <c:grouping val="standard"/>
        <c:ser>
          <c:idx val="0"/>
          <c:order val="0"/>
          <c:tx>
            <c:v>Fluctuation vs base period</c:v>
          </c:tx>
          <c:cat>
            <c:numRef>
              <c:f>Report!$A$18:$A$21</c:f>
              <c:numCache>
                <c:formatCode>dd/mm/yyyy;@</c:formatCode>
                <c:ptCount val="4"/>
                <c:pt idx="0">
                  <c:v>45719</c:v>
                </c:pt>
                <c:pt idx="1">
                  <c:v>45726</c:v>
                </c:pt>
                <c:pt idx="2">
                  <c:v>45733</c:v>
                </c:pt>
                <c:pt idx="3">
                  <c:v>45740</c:v>
                </c:pt>
              </c:numCache>
            </c:numRef>
          </c:cat>
          <c:val>
            <c:numRef>
              <c:f>Report!$D$18:$D$21</c:f>
              <c:numCache>
                <c:formatCode>0.00%</c:formatCode>
                <c:ptCount val="4"/>
                <c:pt idx="0">
                  <c:v>9.3274138541347321E-2</c:v>
                </c:pt>
                <c:pt idx="1">
                  <c:v>0.11744666948604092</c:v>
                </c:pt>
                <c:pt idx="2">
                  <c:v>5.3798096877777507E-2</c:v>
                </c:pt>
                <c:pt idx="3">
                  <c:v>5.1674467109118466E-2</c:v>
                </c:pt>
              </c:numCache>
            </c:numRef>
          </c:val>
        </c:ser>
        <c:ser>
          <c:idx val="1"/>
          <c:order val="1"/>
          <c:tx>
            <c:v>Weekly fluctuations</c:v>
          </c:tx>
          <c:cat>
            <c:numRef>
              <c:f>Report!$A$18:$A$21</c:f>
              <c:numCache>
                <c:formatCode>dd/mm/yyyy;@</c:formatCode>
                <c:ptCount val="4"/>
                <c:pt idx="0">
                  <c:v>45719</c:v>
                </c:pt>
                <c:pt idx="1">
                  <c:v>45726</c:v>
                </c:pt>
                <c:pt idx="2">
                  <c:v>45733</c:v>
                </c:pt>
                <c:pt idx="3">
                  <c:v>45740</c:v>
                </c:pt>
              </c:numCache>
            </c:numRef>
          </c:cat>
          <c:val>
            <c:numRef>
              <c:f>Report!$E$18:$E$21</c:f>
              <c:numCache>
                <c:formatCode>0.00%</c:formatCode>
                <c:ptCount val="4"/>
                <c:pt idx="0">
                  <c:v>9.3274138541347321E-2</c:v>
                </c:pt>
                <c:pt idx="1">
                  <c:v>2.2110219287675505E-2</c:v>
                </c:pt>
                <c:pt idx="2">
                  <c:v>-5.6958935353521693E-2</c:v>
                </c:pt>
                <c:pt idx="3">
                  <c:v>-2.0152150349777285E-3</c:v>
                </c:pt>
              </c:numCache>
            </c:numRef>
          </c:val>
        </c:ser>
        <c:marker val="1"/>
        <c:axId val="153108864"/>
        <c:axId val="153110400"/>
      </c:lineChart>
      <c:dateAx>
        <c:axId val="153108864"/>
        <c:scaling>
          <c:orientation val="minMax"/>
        </c:scaling>
        <c:axPos val="b"/>
        <c:minorGridlines/>
        <c:numFmt formatCode="@" sourceLinked="0"/>
        <c:majorTickMark val="cross"/>
        <c:minorTickMark val="cross"/>
        <c:tickLblPos val="nextTo"/>
        <c:spPr>
          <a:noFill/>
          <a:ln>
            <a:solidFill>
              <a:srgbClr val="000000"/>
            </a:solidFill>
          </a:ln>
        </c:spPr>
        <c:txPr>
          <a:bodyPr rot="2700000"/>
          <a:lstStyle/>
          <a:p>
            <a:pPr>
              <a:defRPr/>
            </a:pPr>
            <a:endParaRPr lang="en-US"/>
          </a:p>
        </c:txPr>
        <c:crossAx val="153110400"/>
        <c:crosses val="autoZero"/>
        <c:auto val="1"/>
        <c:lblOffset val="100"/>
        <c:majorUnit val="1"/>
      </c:dateAx>
      <c:valAx>
        <c:axId val="153110400"/>
        <c:scaling>
          <c:orientation val="minMax"/>
          <c:max val="0.12000000000000002"/>
          <c:min val="-7.0000000000000007E-2"/>
        </c:scaling>
        <c:axPos val="l"/>
        <c:majorGridlines/>
        <c:numFmt formatCode="0.00%" sourceLinked="1"/>
        <c:tickLblPos val="nextTo"/>
        <c:crossAx val="153108864"/>
        <c:crosses val="autoZero"/>
        <c:crossBetween val="midCat"/>
        <c:majorUnit val="1.0000000000000005E-2"/>
        <c:minorUnit val="1.0000000000000005E-2"/>
      </c:valAx>
      <c:spPr>
        <a:gradFill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127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r"/>
      <c:layout>
        <c:manualLayout>
          <c:xMode val="edge"/>
          <c:yMode val="edge"/>
          <c:x val="0.36178773649774548"/>
          <c:y val="0.92269921259844168"/>
          <c:w val="0.18104015497628584"/>
          <c:h val="6.8887289088863893E-2"/>
        </c:manualLayout>
      </c:layout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5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4294967295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6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76201</xdr:rowOff>
    </xdr:from>
    <xdr:to>
      <xdr:col>0</xdr:col>
      <xdr:colOff>1352550</xdr:colOff>
      <xdr:row>5</xdr:row>
      <xdr:rowOff>123825</xdr:rowOff>
    </xdr:to>
    <xdr:pic>
      <xdr:nvPicPr>
        <xdr:cNvPr id="3" name="Picture 57" descr="Moet Logo_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76201"/>
          <a:ext cx="1352548" cy="1142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9523</xdr:colOff>
      <xdr:row>6</xdr:row>
      <xdr:rowOff>133350</xdr:rowOff>
    </xdr:to>
    <xdr:pic>
      <xdr:nvPicPr>
        <xdr:cNvPr id="3" name="Picture 57" descr="Moet Logo_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52548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83918" cy="6736237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3" name="Picture 2" descr="Moet Logo_En">
          <a:extLst xmlns:a="http://schemas.openxmlformats.org/drawingml/2006/main">
            <a:ext uri="{FF2B5EF4-FFF2-40B4-BE49-F238E27FC236}">
              <a16:creationId xmlns="" xmlns:a16="http://schemas.microsoft.com/office/drawing/2014/main" id="{3159BD2A-6CE9-4156-A1A6-4A5CEB1FC3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6" name="Picture 2" descr="Moet Logo_En">
          <a:extLst xmlns:a="http://schemas.openxmlformats.org/drawingml/2006/main">
            <a:ext uri="{FF2B5EF4-FFF2-40B4-BE49-F238E27FC236}">
              <a16:creationId xmlns="" xmlns:a16="http://schemas.microsoft.com/office/drawing/2014/main" id="{3159BD2A-6CE9-4156-A1A6-4A5CEB1FC3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-29459"/>
    <xdr:ext cx="9583918" cy="666750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0.1493</cdr:x>
      <cdr:y>0.15882</cdr:y>
    </cdr:from>
    <cdr:to>
      <cdr:x>0.24521</cdr:x>
      <cdr:y>0.29576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23546" y="10605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0.0103</cdr:x>
      <cdr:y>0</cdr:y>
    </cdr:from>
    <cdr:to>
      <cdr:x>0.1681</cdr:x>
      <cdr:y>0.17553</cdr:y>
    </cdr:to>
    <cdr:pic>
      <cdr:nvPicPr>
        <cdr:cNvPr id="3" name="Picture 2" descr="Moet Logo_En">
          <a:extLst xmlns:a="http://schemas.openxmlformats.org/drawingml/2006/main">
            <a:ext uri="{FF2B5EF4-FFF2-40B4-BE49-F238E27FC236}">
              <a16:creationId xmlns="" xmlns:a16="http://schemas.microsoft.com/office/drawing/2014/main" id="{D36479DB-2616-46BD-9AE2-5F92AF1FA0F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9409" y="0"/>
          <a:ext cx="1369786" cy="872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0.08339</cdr:x>
      <cdr:y>0.2</cdr:y>
    </cdr:from>
    <cdr:to>
      <cdr:x>0.17929</cdr:x>
      <cdr:y>0.33694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5092" y="13354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0.17481</cdr:y>
    </cdr:from>
    <cdr:to>
      <cdr:x>0.2513</cdr:x>
      <cdr:y>0.23887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1158712"/>
          <a:ext cx="2395980" cy="424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>
          <a:noAutofit/>
        </a:bodyPr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Directorate</a:t>
          </a:r>
          <a:r>
            <a:rPr lang="en-US" sz="1100" b="1" i="1">
              <a:latin typeface="+mn-lt"/>
              <a:ea typeface="+mn-ea"/>
              <a:cs typeface="+mn-cs"/>
            </a:rPr>
            <a:t> </a:t>
          </a: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General of Economy and Trade Technical Center for Pricing Policies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0.36168</cdr:x>
      <cdr:y>0.15906</cdr:y>
    </cdr:from>
    <cdr:to>
      <cdr:x>0.7582</cdr:x>
      <cdr:y>0.22239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66314" y="1060516"/>
          <a:ext cx="3800181" cy="422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0.41393</cdr:x>
      <cdr:y>0.12077</cdr:y>
    </cdr:from>
    <cdr:to>
      <cdr:x>0.6916</cdr:x>
      <cdr:y>0.16642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967112" y="805206"/>
          <a:ext cx="2661109" cy="304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 fontAlgn="base"/>
          <a:r>
            <a:rPr lang="en-US" sz="1200" b="1" i="0" baseline="0">
              <a:latin typeface="Arial" pitchFamily="34" charset="0"/>
              <a:ea typeface="+mn-ea"/>
              <a:cs typeface="Arial" pitchFamily="34" charset="0"/>
            </a:rPr>
            <a:t>National fatouch Index - 2025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0</xdr:rowOff>
    </xdr:from>
    <xdr:to>
      <xdr:col>1</xdr:col>
      <xdr:colOff>685453</xdr:colOff>
      <xdr:row>8</xdr:row>
      <xdr:rowOff>10045</xdr:rowOff>
    </xdr:to>
    <xdr:pic>
      <xdr:nvPicPr>
        <xdr:cNvPr id="2" name="Picture 57" descr="Moet Logo_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1504604</xdr:colOff>
      <xdr:row>7</xdr:row>
      <xdr:rowOff>38620</xdr:rowOff>
    </xdr:to>
    <xdr:pic>
      <xdr:nvPicPr>
        <xdr:cNvPr id="2" name="Picture 57" descr="Moet Logo_En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2:Q33"/>
  <sheetViews>
    <sheetView topLeftCell="A10" zoomScaleNormal="100" workbookViewId="0">
      <selection activeCell="D35" sqref="D35"/>
    </sheetView>
  </sheetViews>
  <sheetFormatPr defaultRowHeight="12.75"/>
  <cols>
    <col min="1" max="1" width="23.7109375" customWidth="1"/>
    <col min="2" max="2" width="9" customWidth="1"/>
    <col min="3" max="3" width="6.85546875" customWidth="1"/>
    <col min="4" max="5" width="6.5703125" customWidth="1"/>
    <col min="6" max="6" width="7.5703125" customWidth="1"/>
    <col min="7" max="7" width="6.42578125" customWidth="1"/>
    <col min="8" max="8" width="5.85546875" customWidth="1"/>
    <col min="9" max="9" width="6.42578125" bestFit="1" customWidth="1"/>
    <col min="10" max="11" width="6.42578125" customWidth="1"/>
    <col min="12" max="12" width="7" customWidth="1"/>
    <col min="13" max="13" width="8.7109375" bestFit="1" customWidth="1"/>
    <col min="14" max="14" width="7.7109375" customWidth="1"/>
    <col min="15" max="15" width="6.28515625" customWidth="1"/>
    <col min="16" max="16" width="8.7109375" customWidth="1"/>
    <col min="17" max="17" width="8.5703125" customWidth="1"/>
  </cols>
  <sheetData>
    <row r="2" spans="1:17" ht="21.75" customHeight="1"/>
    <row r="4" spans="1:17" ht="26.25" customHeight="1"/>
    <row r="7" spans="1:17">
      <c r="A7" s="38" t="s">
        <v>31</v>
      </c>
    </row>
    <row r="8" spans="1:17">
      <c r="A8" s="38" t="s">
        <v>30</v>
      </c>
    </row>
    <row r="9" spans="1:17">
      <c r="A9" s="35"/>
      <c r="B9" s="36"/>
      <c r="C9" s="37"/>
      <c r="D9" s="37"/>
      <c r="E9" s="170" t="s">
        <v>37</v>
      </c>
      <c r="F9" s="170"/>
      <c r="G9" s="170"/>
      <c r="H9" s="170"/>
      <c r="I9" s="170"/>
      <c r="J9" s="170"/>
      <c r="K9" s="170"/>
      <c r="L9" s="170"/>
      <c r="M9" s="170"/>
      <c r="N9" s="170"/>
      <c r="O9" s="37"/>
      <c r="P9" s="37"/>
      <c r="Q9" s="36"/>
    </row>
    <row r="10" spans="1:17">
      <c r="A10" s="39">
        <v>1000</v>
      </c>
      <c r="B10" s="6"/>
      <c r="C10" s="15"/>
      <c r="D10" s="15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5"/>
      <c r="P10" s="15"/>
      <c r="Q10" s="6"/>
    </row>
    <row r="11" spans="1:17" ht="13.5" thickBot="1">
      <c r="A11" s="1"/>
      <c r="B11" s="6"/>
      <c r="C11" s="14" t="s">
        <v>14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6" t="s">
        <v>16</v>
      </c>
    </row>
    <row r="12" spans="1:17">
      <c r="A12" s="2"/>
      <c r="B12" s="51" t="s">
        <v>19</v>
      </c>
      <c r="C12" s="52">
        <v>50</v>
      </c>
      <c r="D12" s="52">
        <v>50</v>
      </c>
      <c r="E12" s="52">
        <v>15</v>
      </c>
      <c r="F12" s="52">
        <v>10</v>
      </c>
      <c r="G12" s="52">
        <v>50</v>
      </c>
      <c r="H12" s="52">
        <v>50</v>
      </c>
      <c r="I12" s="52">
        <v>30</v>
      </c>
      <c r="J12" s="52">
        <v>10</v>
      </c>
      <c r="K12" s="52">
        <v>20</v>
      </c>
      <c r="L12" s="52">
        <v>20</v>
      </c>
      <c r="M12" s="52">
        <v>15</v>
      </c>
      <c r="N12" s="52">
        <v>5</v>
      </c>
      <c r="O12" s="52">
        <v>5</v>
      </c>
      <c r="P12" s="53">
        <v>30</v>
      </c>
      <c r="Q12" s="55">
        <v>360</v>
      </c>
    </row>
    <row r="13" spans="1:17" ht="16.5" thickBot="1">
      <c r="A13" s="2"/>
      <c r="B13" s="11" t="s">
        <v>20</v>
      </c>
      <c r="C13" s="5" t="s">
        <v>0</v>
      </c>
      <c r="D13" s="5" t="s">
        <v>3</v>
      </c>
      <c r="E13" s="5" t="s">
        <v>2</v>
      </c>
      <c r="F13" s="5" t="s">
        <v>1</v>
      </c>
      <c r="G13" s="5" t="s">
        <v>10</v>
      </c>
      <c r="H13" s="5" t="s">
        <v>4</v>
      </c>
      <c r="I13" s="5" t="s">
        <v>7</v>
      </c>
      <c r="J13" s="5" t="s">
        <v>8</v>
      </c>
      <c r="K13" s="5" t="s">
        <v>6</v>
      </c>
      <c r="L13" s="5" t="s">
        <v>5</v>
      </c>
      <c r="M13" s="5" t="s">
        <v>9</v>
      </c>
      <c r="N13" s="5" t="s">
        <v>11</v>
      </c>
      <c r="O13" s="5" t="s">
        <v>12</v>
      </c>
      <c r="P13" s="12" t="s">
        <v>13</v>
      </c>
      <c r="Q13" s="15"/>
    </row>
    <row r="14" spans="1:17" ht="16.5" thickBot="1">
      <c r="A14" s="2"/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15"/>
    </row>
    <row r="15" spans="1:17">
      <c r="A15" s="64" t="s">
        <v>21</v>
      </c>
      <c r="B15" s="42" t="s">
        <v>17</v>
      </c>
      <c r="C15" s="43">
        <v>93749.4</v>
      </c>
      <c r="D15" s="43">
        <v>163999.4</v>
      </c>
      <c r="E15" s="43">
        <v>69138.777777777781</v>
      </c>
      <c r="F15" s="43">
        <v>105654.51428571428</v>
      </c>
      <c r="G15" s="43">
        <v>56416</v>
      </c>
      <c r="H15" s="43">
        <v>127665.86666666665</v>
      </c>
      <c r="I15" s="43">
        <v>166247</v>
      </c>
      <c r="J15" s="43">
        <v>207663.73333333334</v>
      </c>
      <c r="K15" s="43">
        <v>183247.8</v>
      </c>
      <c r="L15" s="43">
        <v>167164.46666666667</v>
      </c>
      <c r="M15" s="44">
        <v>15000000</v>
      </c>
      <c r="N15" s="44">
        <v>1000000</v>
      </c>
      <c r="O15" s="44">
        <v>70350.428571428565</v>
      </c>
      <c r="P15" s="44">
        <v>65000</v>
      </c>
      <c r="Q15" s="45">
        <f>SUM(C15:P15)</f>
        <v>17476297.38730159</v>
      </c>
    </row>
    <row r="16" spans="1:17">
      <c r="A16" s="102" t="s">
        <v>22</v>
      </c>
      <c r="B16" s="65" t="s">
        <v>14</v>
      </c>
      <c r="C16" s="66">
        <f>C15*$C$12/$A$10</f>
        <v>4687.47</v>
      </c>
      <c r="D16" s="66">
        <f>D15*$D$12/$A$10</f>
        <v>8199.9699999999993</v>
      </c>
      <c r="E16" s="66">
        <f>E15*$E$12/$A$10</f>
        <v>1037.0816666666667</v>
      </c>
      <c r="F16" s="66">
        <f>F15*$F$12/300</f>
        <v>3521.8171428571422</v>
      </c>
      <c r="G16" s="66">
        <f>G15*$G$12/$A$10</f>
        <v>2820.8</v>
      </c>
      <c r="H16" s="66">
        <f>H15*$H$12/$A$10</f>
        <v>6383.2933333333331</v>
      </c>
      <c r="I16" s="66">
        <f>I15*$I$12/$A$10</f>
        <v>4987.41</v>
      </c>
      <c r="J16" s="66">
        <f>J15*$J$12/$A$10</f>
        <v>2076.6373333333336</v>
      </c>
      <c r="K16" s="66">
        <f>K15*$K$12/$A$10</f>
        <v>3664.9560000000001</v>
      </c>
      <c r="L16" s="66">
        <f>L15*$L$12/$A$10</f>
        <v>3343.2893333333336</v>
      </c>
      <c r="M16" s="66">
        <f>M15*$M$12/16000</f>
        <v>14062.5</v>
      </c>
      <c r="N16" s="66">
        <f>N15*$N$12/$A$10</f>
        <v>5000</v>
      </c>
      <c r="O16" s="66">
        <f>O15*$O$12/700</f>
        <v>502.50306122448978</v>
      </c>
      <c r="P16" s="66">
        <f>P15*$P$12/835</f>
        <v>2335.3293413173651</v>
      </c>
      <c r="Q16" s="69">
        <f>SUM(C16:P16)</f>
        <v>62623.057212065665</v>
      </c>
    </row>
    <row r="17" spans="1:17">
      <c r="A17" s="47" t="s">
        <v>40</v>
      </c>
      <c r="B17" s="67" t="s">
        <v>14</v>
      </c>
      <c r="C17" s="68">
        <v>7.0225040620739226E-2</v>
      </c>
      <c r="D17" s="68">
        <v>0.11421393368736162</v>
      </c>
      <c r="E17" s="68">
        <v>1.8782597661605092E-2</v>
      </c>
      <c r="F17" s="68">
        <v>6.8883864851943991E-2</v>
      </c>
      <c r="G17" s="68">
        <v>5.1286277489689454E-2</v>
      </c>
      <c r="H17" s="68">
        <v>9.9000632113311435E-2</v>
      </c>
      <c r="I17" s="68">
        <v>6.7004261476951391E-2</v>
      </c>
      <c r="J17" s="68">
        <v>2.4541913640000152E-2</v>
      </c>
      <c r="K17" s="68">
        <v>3.8940005479879719E-2</v>
      </c>
      <c r="L17" s="68">
        <v>3.9920025548471856E-2</v>
      </c>
      <c r="M17" s="68">
        <v>0.2615155598768199</v>
      </c>
      <c r="N17" s="68">
        <v>9.2983310178424858E-2</v>
      </c>
      <c r="O17" s="68">
        <v>9.2732468723032788E-3</v>
      </c>
      <c r="P17" s="68">
        <v>4.3429330502497837E-2</v>
      </c>
      <c r="Q17" s="168">
        <v>0.99999999999999989</v>
      </c>
    </row>
    <row r="18" spans="1:17" ht="13.5" thickBot="1">
      <c r="A18" s="103" t="s">
        <v>15</v>
      </c>
      <c r="B18" s="48" t="s">
        <v>41</v>
      </c>
      <c r="C18" s="49">
        <f>C16*C17</f>
        <v>329.17777115849651</v>
      </c>
      <c r="D18" s="49">
        <f t="shared" ref="D18:L18" si="0">D16*D17</f>
        <v>936.5508298183546</v>
      </c>
      <c r="E18" s="49">
        <f t="shared" si="0"/>
        <v>19.479087687226844</v>
      </c>
      <c r="F18" s="49">
        <f t="shared" si="0"/>
        <v>242.59637610183091</v>
      </c>
      <c r="G18" s="49">
        <f t="shared" si="0"/>
        <v>144.66833154291601</v>
      </c>
      <c r="H18" s="49">
        <f t="shared" si="0"/>
        <v>631.95007496468679</v>
      </c>
      <c r="I18" s="49">
        <f t="shared" si="0"/>
        <v>334.1777237327621</v>
      </c>
      <c r="J18" s="49">
        <f t="shared" si="0"/>
        <v>50.964654096266884</v>
      </c>
      <c r="K18" s="49">
        <f>K16*K17</f>
        <v>142.71340672351806</v>
      </c>
      <c r="L18" s="49">
        <f t="shared" si="0"/>
        <v>133.46419560260011</v>
      </c>
      <c r="M18" s="49">
        <f>M16*M17</f>
        <v>3677.5625607677798</v>
      </c>
      <c r="N18" s="49">
        <f t="shared" ref="N18:O18" si="1">N16*N17</f>
        <v>464.91655089212429</v>
      </c>
      <c r="O18" s="49">
        <f t="shared" si="1"/>
        <v>4.6598349408228232</v>
      </c>
      <c r="P18" s="49">
        <f>P16*P17</f>
        <v>101.42178979625243</v>
      </c>
      <c r="Q18" s="70">
        <f>SUM(C18:P18)</f>
        <v>7214.3031878256388</v>
      </c>
    </row>
    <row r="19" spans="1:17" ht="10.5" customHeight="1" thickBot="1">
      <c r="A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7">
      <c r="A20" s="64" t="s">
        <v>21</v>
      </c>
      <c r="B20" s="42" t="s">
        <v>17</v>
      </c>
      <c r="C20" s="43">
        <v>109832.70000000001</v>
      </c>
      <c r="D20" s="43">
        <v>165249.4</v>
      </c>
      <c r="E20" s="43">
        <v>67722.111111111109</v>
      </c>
      <c r="F20" s="43">
        <v>118285.5</v>
      </c>
      <c r="G20" s="43">
        <v>60449.4</v>
      </c>
      <c r="H20" s="43">
        <v>142665.86666666667</v>
      </c>
      <c r="I20" s="43">
        <v>157080</v>
      </c>
      <c r="J20" s="43">
        <v>214664</v>
      </c>
      <c r="K20" s="43">
        <v>182747.8</v>
      </c>
      <c r="L20" s="43">
        <v>166914.66666666666</v>
      </c>
      <c r="M20" s="44">
        <v>15000000</v>
      </c>
      <c r="N20" s="44">
        <v>1000000</v>
      </c>
      <c r="O20" s="44">
        <v>70350.428571428565</v>
      </c>
      <c r="P20" s="44">
        <v>65000</v>
      </c>
      <c r="Q20" s="45">
        <v>15672992.434920633</v>
      </c>
    </row>
    <row r="21" spans="1:17">
      <c r="A21" s="102" t="s">
        <v>22</v>
      </c>
      <c r="B21" s="65" t="s">
        <v>14</v>
      </c>
      <c r="C21" s="66">
        <f>C20*$C$12/$A$10</f>
        <v>5491.6350000000011</v>
      </c>
      <c r="D21" s="66">
        <f>D20*$D$12/$A$10</f>
        <v>8262.4699999999993</v>
      </c>
      <c r="E21" s="66">
        <f>E20*$E$12/$A$10</f>
        <v>1015.8316666666666</v>
      </c>
      <c r="F21" s="66">
        <f>F20*$F$12/300</f>
        <v>3942.85</v>
      </c>
      <c r="G21" s="66">
        <f>G20*$G$12/$A$10</f>
        <v>3022.47</v>
      </c>
      <c r="H21" s="66">
        <f>H20*$H$12/$A$10</f>
        <v>7133.2933333333331</v>
      </c>
      <c r="I21" s="66">
        <f>I20*$I$12/$A$10</f>
        <v>4712.3999999999996</v>
      </c>
      <c r="J21" s="66">
        <f>J20*$J$12/$A$10</f>
        <v>2146.64</v>
      </c>
      <c r="K21" s="66">
        <f>K20*$K$12/$A$10</f>
        <v>3654.9560000000001</v>
      </c>
      <c r="L21" s="66">
        <f>L20*$L$12/$A$10</f>
        <v>3338.2933333333331</v>
      </c>
      <c r="M21" s="66">
        <f>M20*$M$12/16000</f>
        <v>14062.5</v>
      </c>
      <c r="N21" s="66">
        <f>N20*$N$12/$A$10</f>
        <v>5000</v>
      </c>
      <c r="O21" s="66">
        <f>O20*$O$12/700</f>
        <v>502.50306122448978</v>
      </c>
      <c r="P21" s="66">
        <f>P20*$P$12/835</f>
        <v>2335.3293413173651</v>
      </c>
      <c r="Q21" s="46">
        <f>SUM(C21:P21)</f>
        <v>64621.171735875192</v>
      </c>
    </row>
    <row r="22" spans="1:17">
      <c r="A22" s="47" t="s">
        <v>40</v>
      </c>
      <c r="B22" s="67" t="s">
        <v>14</v>
      </c>
      <c r="C22" s="68">
        <v>7.0225040620739226E-2</v>
      </c>
      <c r="D22" s="68">
        <v>0.11421393368736162</v>
      </c>
      <c r="E22" s="68">
        <v>1.8782597661605092E-2</v>
      </c>
      <c r="F22" s="68">
        <v>6.8883864851943991E-2</v>
      </c>
      <c r="G22" s="68">
        <v>5.1286277489689454E-2</v>
      </c>
      <c r="H22" s="68">
        <v>9.9000632113311435E-2</v>
      </c>
      <c r="I22" s="68">
        <v>6.7004261476951391E-2</v>
      </c>
      <c r="J22" s="68">
        <v>2.4541913640000152E-2</v>
      </c>
      <c r="K22" s="68">
        <v>3.8940005479879719E-2</v>
      </c>
      <c r="L22" s="68">
        <v>3.9920025548471856E-2</v>
      </c>
      <c r="M22" s="68">
        <v>0.2615155598768199</v>
      </c>
      <c r="N22" s="68">
        <v>9.2983310178424858E-2</v>
      </c>
      <c r="O22" s="68">
        <v>9.2732468723032788E-3</v>
      </c>
      <c r="P22" s="68">
        <v>4.3429330502497837E-2</v>
      </c>
      <c r="Q22" s="168">
        <v>0.99999999999999989</v>
      </c>
    </row>
    <row r="23" spans="1:17" ht="13.5" thickBot="1">
      <c r="A23" s="103" t="s">
        <v>15</v>
      </c>
      <c r="B23" s="48" t="s">
        <v>42</v>
      </c>
      <c r="C23" s="49">
        <f>C21*C22</f>
        <v>385.65029094927331</v>
      </c>
      <c r="D23" s="49">
        <f t="shared" ref="D23:L23" si="2">D21*D22</f>
        <v>943.68920067381464</v>
      </c>
      <c r="E23" s="49">
        <f t="shared" si="2"/>
        <v>19.079957486917735</v>
      </c>
      <c r="F23" s="49">
        <f t="shared" si="2"/>
        <v>271.59874653148734</v>
      </c>
      <c r="G23" s="49">
        <f t="shared" si="2"/>
        <v>155.01123512426167</v>
      </c>
      <c r="H23" s="49">
        <f t="shared" si="2"/>
        <v>706.20054904967037</v>
      </c>
      <c r="I23" s="49">
        <f t="shared" si="2"/>
        <v>315.75088178398573</v>
      </c>
      <c r="J23" s="49">
        <f t="shared" si="2"/>
        <v>52.682653496169927</v>
      </c>
      <c r="K23" s="49">
        <f t="shared" si="2"/>
        <v>142.32400666871925</v>
      </c>
      <c r="L23" s="49">
        <f t="shared" si="2"/>
        <v>133.26475515495994</v>
      </c>
      <c r="M23" s="49">
        <f>M21*M22</f>
        <v>3677.5625607677798</v>
      </c>
      <c r="N23" s="49">
        <f t="shared" ref="N23:O23" si="3">N21*N22</f>
        <v>464.91655089212429</v>
      </c>
      <c r="O23" s="49">
        <f t="shared" si="3"/>
        <v>4.6598349408228232</v>
      </c>
      <c r="P23" s="49">
        <f>P21*P22</f>
        <v>101.42178979625243</v>
      </c>
      <c r="Q23" s="50">
        <f>SUM(C23:P23)</f>
        <v>7373.8130133162404</v>
      </c>
    </row>
    <row r="24" spans="1:17" ht="12" customHeight="1" thickBot="1"/>
    <row r="25" spans="1:17">
      <c r="A25" s="64" t="s">
        <v>21</v>
      </c>
      <c r="B25" s="42" t="s">
        <v>17</v>
      </c>
      <c r="C25" s="43">
        <v>95416.45</v>
      </c>
      <c r="D25" s="43">
        <v>118666</v>
      </c>
      <c r="E25" s="43">
        <v>68083.155555555553</v>
      </c>
      <c r="F25" s="43">
        <v>122392.64285714286</v>
      </c>
      <c r="G25" s="43">
        <v>67222.044444444444</v>
      </c>
      <c r="H25" s="43">
        <v>128443.60000000002</v>
      </c>
      <c r="I25" s="43">
        <v>153330</v>
      </c>
      <c r="J25" s="43">
        <v>186552.88888888888</v>
      </c>
      <c r="K25" s="43">
        <v>157481.13333333333</v>
      </c>
      <c r="L25" s="43">
        <v>134648</v>
      </c>
      <c r="M25" s="44">
        <v>15000000</v>
      </c>
      <c r="N25" s="44">
        <v>1000000</v>
      </c>
      <c r="O25" s="44">
        <v>70589.571428571435</v>
      </c>
      <c r="P25" s="44">
        <v>65000</v>
      </c>
      <c r="Q25" s="45">
        <v>15672717.27142857</v>
      </c>
    </row>
    <row r="26" spans="1:17">
      <c r="A26" s="102" t="s">
        <v>22</v>
      </c>
      <c r="B26" s="65" t="s">
        <v>14</v>
      </c>
      <c r="C26" s="66">
        <f>C25*$C$12/$A$10</f>
        <v>4770.8225000000002</v>
      </c>
      <c r="D26" s="66">
        <f>D25*$D$12/$A$10</f>
        <v>5933.3</v>
      </c>
      <c r="E26" s="66">
        <f>E25*$E$12/$A$10</f>
        <v>1021.2473333333332</v>
      </c>
      <c r="F26" s="66">
        <f>F25*$F$12/300</f>
        <v>4079.7547619047623</v>
      </c>
      <c r="G26" s="66">
        <f>G25*$G$12/$A$10</f>
        <v>3361.1022222222218</v>
      </c>
      <c r="H26" s="66">
        <f>H25*$H$12/$A$10</f>
        <v>6422.1800000000012</v>
      </c>
      <c r="I26" s="66">
        <f>I25*$I$12/$A$10</f>
        <v>4599.8999999999996</v>
      </c>
      <c r="J26" s="66">
        <f>J25*$J$12/$A$10</f>
        <v>1865.5288888888888</v>
      </c>
      <c r="K26" s="66">
        <f>K25*$K$12/$A$10</f>
        <v>3149.6226666666666</v>
      </c>
      <c r="L26" s="66">
        <f>L25*$L$12/$A$10</f>
        <v>2692.96</v>
      </c>
      <c r="M26" s="66">
        <f>M25*$M$12/16000</f>
        <v>14062.5</v>
      </c>
      <c r="N26" s="66">
        <f>N25*$N$12/$A$10</f>
        <v>5000</v>
      </c>
      <c r="O26" s="66">
        <f>O25*$O$12/700</f>
        <v>504.21122448979594</v>
      </c>
      <c r="P26" s="66">
        <f>P25*$P$12/835</f>
        <v>2335.3293413173651</v>
      </c>
      <c r="Q26" s="46">
        <f>SUM(C26:P26)</f>
        <v>59798.458938823038</v>
      </c>
    </row>
    <row r="27" spans="1:17">
      <c r="A27" s="47" t="s">
        <v>40</v>
      </c>
      <c r="B27" s="67" t="s">
        <v>14</v>
      </c>
      <c r="C27" s="68">
        <v>7.0225040620739226E-2</v>
      </c>
      <c r="D27" s="68">
        <v>0.11421393368736162</v>
      </c>
      <c r="E27" s="68">
        <v>1.8782597661605092E-2</v>
      </c>
      <c r="F27" s="68">
        <v>6.8883864851943991E-2</v>
      </c>
      <c r="G27" s="68">
        <v>5.1286277489689454E-2</v>
      </c>
      <c r="H27" s="68">
        <v>9.9000632113311435E-2</v>
      </c>
      <c r="I27" s="68">
        <v>6.7004261476951391E-2</v>
      </c>
      <c r="J27" s="68">
        <v>2.4541913640000152E-2</v>
      </c>
      <c r="K27" s="68">
        <v>3.8940005479879719E-2</v>
      </c>
      <c r="L27" s="68">
        <v>3.9920025548471856E-2</v>
      </c>
      <c r="M27" s="68">
        <v>0.2615155598768199</v>
      </c>
      <c r="N27" s="68">
        <v>9.2983310178424858E-2</v>
      </c>
      <c r="O27" s="68">
        <v>9.2732468723032788E-3</v>
      </c>
      <c r="P27" s="169">
        <v>4.3429330502497837E-2</v>
      </c>
      <c r="Q27" s="168">
        <v>0.99999999999999989</v>
      </c>
    </row>
    <row r="28" spans="1:17" ht="13.5" thickBot="1">
      <c r="A28" s="103" t="s">
        <v>15</v>
      </c>
      <c r="B28" s="48" t="s">
        <v>43</v>
      </c>
      <c r="C28" s="49">
        <f>C26*C27</f>
        <v>335.03120385683667</v>
      </c>
      <c r="D28" s="49">
        <f t="shared" ref="D28:L28" si="4">D26*D27</f>
        <v>677.66553274722264</v>
      </c>
      <c r="E28" s="49">
        <f t="shared" si="4"/>
        <v>19.181677774987101</v>
      </c>
      <c r="F28" s="49">
        <f t="shared" si="4"/>
        <v>281.02927564812256</v>
      </c>
      <c r="G28" s="49">
        <f t="shared" si="4"/>
        <v>172.37842124010075</v>
      </c>
      <c r="H28" s="49">
        <f t="shared" si="4"/>
        <v>635.79987954546652</v>
      </c>
      <c r="I28" s="49">
        <f t="shared" si="4"/>
        <v>308.21290236782869</v>
      </c>
      <c r="J28" s="49">
        <f t="shared" si="4"/>
        <v>45.783648884036545</v>
      </c>
      <c r="K28" s="49">
        <f t="shared" si="4"/>
        <v>122.64632389955338</v>
      </c>
      <c r="L28" s="49">
        <f t="shared" si="4"/>
        <v>107.50303200101277</v>
      </c>
      <c r="M28" s="49">
        <f>M26*M27</f>
        <v>3677.5625607677798</v>
      </c>
      <c r="N28" s="49">
        <f t="shared" ref="N28:O28" si="5">N26*N27</f>
        <v>464.91655089212429</v>
      </c>
      <c r="O28" s="49">
        <f t="shared" si="5"/>
        <v>4.6756751604802069</v>
      </c>
      <c r="P28" s="166">
        <f>P26*P27</f>
        <v>101.42178979625243</v>
      </c>
      <c r="Q28" s="50">
        <f>SUM(C28:P28)</f>
        <v>6953.8084745818041</v>
      </c>
    </row>
    <row r="29" spans="1:17" ht="12" customHeight="1" thickBot="1">
      <c r="P29" s="167"/>
    </row>
    <row r="30" spans="1:17">
      <c r="A30" s="64" t="s">
        <v>21</v>
      </c>
      <c r="B30" s="42" t="s">
        <v>17</v>
      </c>
      <c r="C30" s="43">
        <v>94166</v>
      </c>
      <c r="D30" s="43">
        <v>143666</v>
      </c>
      <c r="E30" s="43">
        <v>68833.155555555553</v>
      </c>
      <c r="F30" s="43">
        <v>119725.94285714286</v>
      </c>
      <c r="G30" s="43">
        <v>59416</v>
      </c>
      <c r="H30" s="43">
        <v>118110.26666666666</v>
      </c>
      <c r="I30" s="43">
        <v>143080</v>
      </c>
      <c r="J30" s="43">
        <v>151997.06666666665</v>
      </c>
      <c r="K30" s="43">
        <v>120831.33333333333</v>
      </c>
      <c r="L30" s="43">
        <v>112497.80000000002</v>
      </c>
      <c r="M30" s="44">
        <v>15000000</v>
      </c>
      <c r="N30" s="44">
        <v>1000000</v>
      </c>
      <c r="O30" s="44">
        <v>70606.71428571429</v>
      </c>
      <c r="P30" s="44">
        <v>65000</v>
      </c>
      <c r="Q30" s="45">
        <f>SUM(C30:P30)</f>
        <v>17267930.279365078</v>
      </c>
    </row>
    <row r="31" spans="1:17">
      <c r="A31" s="102" t="s">
        <v>22</v>
      </c>
      <c r="B31" s="65" t="s">
        <v>14</v>
      </c>
      <c r="C31" s="66">
        <f>C30*$C$12/$A$10</f>
        <v>4708.3</v>
      </c>
      <c r="D31" s="66">
        <f>D30*$D$12/$A$10</f>
        <v>7183.3</v>
      </c>
      <c r="E31" s="66">
        <f>E30*$E$12/$A$10</f>
        <v>1032.4973333333332</v>
      </c>
      <c r="F31" s="66">
        <f>F30*$F$12/300</f>
        <v>3990.864761904762</v>
      </c>
      <c r="G31" s="66">
        <f>G30*$G$12/$A$10</f>
        <v>2970.8</v>
      </c>
      <c r="H31" s="66">
        <f>H30*$H$12/$A$10</f>
        <v>5905.5133333333333</v>
      </c>
      <c r="I31" s="66">
        <f>I30*$I$12/$A$10</f>
        <v>4292.3999999999996</v>
      </c>
      <c r="J31" s="66">
        <f>J30*$J$12/$A$10</f>
        <v>1519.9706666666666</v>
      </c>
      <c r="K31" s="66">
        <f>K30*$K$12/$A$10</f>
        <v>2416.6266666666666</v>
      </c>
      <c r="L31" s="66">
        <f>L30*$L$12/$A$10</f>
        <v>2249.9560000000006</v>
      </c>
      <c r="M31" s="66">
        <f>M30*$M$12/16000</f>
        <v>14062.5</v>
      </c>
      <c r="N31" s="66">
        <f>N30*$N$12/$A$10</f>
        <v>5000</v>
      </c>
      <c r="O31" s="66">
        <f>O30*$O$12/700</f>
        <v>504.3336734693878</v>
      </c>
      <c r="P31" s="66">
        <f>P30*$P$12/835</f>
        <v>2335.3293413173651</v>
      </c>
      <c r="Q31" s="46">
        <f>SUM(C31:P31)</f>
        <v>58172.391776691511</v>
      </c>
    </row>
    <row r="32" spans="1:17">
      <c r="A32" s="47" t="s">
        <v>40</v>
      </c>
      <c r="B32" s="67" t="s">
        <v>14</v>
      </c>
      <c r="C32" s="68">
        <v>7.0225040620739226E-2</v>
      </c>
      <c r="D32" s="68">
        <v>0.11421393368736162</v>
      </c>
      <c r="E32" s="68">
        <v>1.8782597661605092E-2</v>
      </c>
      <c r="F32" s="68">
        <v>6.8883864851943991E-2</v>
      </c>
      <c r="G32" s="68">
        <v>5.1286277489689454E-2</v>
      </c>
      <c r="H32" s="68">
        <v>9.9000632113311435E-2</v>
      </c>
      <c r="I32" s="68">
        <v>6.7004261476951391E-2</v>
      </c>
      <c r="J32" s="68">
        <v>2.4541913640000152E-2</v>
      </c>
      <c r="K32" s="68">
        <v>3.8940005479879719E-2</v>
      </c>
      <c r="L32" s="68">
        <v>3.9920025548471856E-2</v>
      </c>
      <c r="M32" s="68">
        <v>0.2615155598768199</v>
      </c>
      <c r="N32" s="68">
        <v>9.2983310178424858E-2</v>
      </c>
      <c r="O32" s="68">
        <v>9.2732468723032788E-3</v>
      </c>
      <c r="P32" s="169">
        <v>4.3429330502497837E-2</v>
      </c>
      <c r="Q32" s="168">
        <v>0.99999999999999989</v>
      </c>
    </row>
    <row r="33" spans="1:17" ht="13.5" thickBot="1">
      <c r="A33" s="103" t="s">
        <v>15</v>
      </c>
      <c r="B33" s="48" t="s">
        <v>44</v>
      </c>
      <c r="C33" s="49">
        <f>C31*C32</f>
        <v>330.64055875462651</v>
      </c>
      <c r="D33" s="49">
        <f t="shared" ref="D33:L33" si="6">D31*D32</f>
        <v>820.43294985642467</v>
      </c>
      <c r="E33" s="49">
        <f t="shared" si="6"/>
        <v>19.39298199868016</v>
      </c>
      <c r="F33" s="49">
        <f t="shared" si="6"/>
        <v>274.90618890143327</v>
      </c>
      <c r="G33" s="49">
        <f t="shared" si="6"/>
        <v>152.36127316636944</v>
      </c>
      <c r="H33" s="49">
        <f t="shared" si="6"/>
        <v>584.64955295358891</v>
      </c>
      <c r="I33" s="49">
        <f t="shared" si="6"/>
        <v>287.60909196366612</v>
      </c>
      <c r="J33" s="49">
        <f t="shared" si="6"/>
        <v>37.302988836666792</v>
      </c>
      <c r="K33" s="49">
        <f t="shared" si="6"/>
        <v>94.103455642823448</v>
      </c>
      <c r="L33" s="49">
        <f t="shared" si="6"/>
        <v>89.818301002937574</v>
      </c>
      <c r="M33" s="49">
        <f>M31*M32</f>
        <v>3677.5625607677798</v>
      </c>
      <c r="N33" s="49">
        <f t="shared" ref="N33:O33" si="7">N31*N32</f>
        <v>464.91655089212429</v>
      </c>
      <c r="O33" s="49">
        <f t="shared" si="7"/>
        <v>4.6768106600972237</v>
      </c>
      <c r="P33" s="166">
        <f>P31*P32</f>
        <v>101.42178979625243</v>
      </c>
      <c r="Q33" s="50">
        <f>SUM(C33:P33)</f>
        <v>6939.7950551934719</v>
      </c>
    </row>
  </sheetData>
  <mergeCells count="1">
    <mergeCell ref="E9:N10"/>
  </mergeCells>
  <phoneticPr fontId="3" type="noConversion"/>
  <pageMargins left="0.47244094488188981" right="0.35433070866141736" top="0.23622047244094491" bottom="0.23622047244094491" header="7.874015748031496E-2" footer="0.19685039370078741"/>
  <pageSetup paperSize="9" orientation="landscape" horizontalDpi="300" verticalDpi="300" r:id="rId1"/>
  <headerFooter alignWithMargins="0"/>
  <drawing r:id="rId2"/>
  <legacyDrawing r:id="rId3"/>
  <oleObjects>
    <oleObject progId="MSPhotoEd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G34"/>
  <sheetViews>
    <sheetView tabSelected="1" zoomScaleNormal="100" workbookViewId="0">
      <selection activeCell="D22" sqref="D22"/>
    </sheetView>
  </sheetViews>
  <sheetFormatPr defaultRowHeight="12.75"/>
  <cols>
    <col min="1" max="1" width="20.140625" style="19" customWidth="1"/>
    <col min="2" max="2" width="21.7109375" style="22" customWidth="1"/>
    <col min="3" max="3" width="21.7109375" style="3" customWidth="1"/>
    <col min="4" max="4" width="22" style="17" customWidth="1"/>
    <col min="5" max="5" width="18.42578125" style="27" customWidth="1"/>
    <col min="6" max="6" width="22.28515625" customWidth="1"/>
    <col min="7" max="7" width="14.140625" customWidth="1"/>
  </cols>
  <sheetData>
    <row r="1" spans="1:7">
      <c r="A1"/>
      <c r="B1"/>
      <c r="C1"/>
      <c r="D1"/>
      <c r="E1"/>
    </row>
    <row r="2" spans="1:7">
      <c r="A2"/>
      <c r="B2"/>
      <c r="C2"/>
      <c r="D2"/>
      <c r="E2"/>
    </row>
    <row r="3" spans="1:7" ht="17.25" customHeight="1">
      <c r="A3"/>
      <c r="B3"/>
      <c r="C3"/>
      <c r="D3"/>
      <c r="E3"/>
    </row>
    <row r="4" spans="1:7">
      <c r="A4"/>
      <c r="B4"/>
      <c r="C4"/>
      <c r="D4"/>
      <c r="E4"/>
    </row>
    <row r="5" spans="1:7">
      <c r="A5"/>
      <c r="B5"/>
      <c r="C5"/>
      <c r="D5"/>
      <c r="E5"/>
    </row>
    <row r="6" spans="1:7">
      <c r="A6"/>
      <c r="B6"/>
      <c r="C6"/>
      <c r="D6"/>
      <c r="E6"/>
    </row>
    <row r="7" spans="1:7">
      <c r="A7"/>
      <c r="B7"/>
      <c r="C7"/>
      <c r="D7"/>
      <c r="E7"/>
    </row>
    <row r="8" spans="1:7" ht="2.25" customHeight="1">
      <c r="A8"/>
      <c r="B8"/>
      <c r="C8"/>
      <c r="D8"/>
      <c r="E8"/>
    </row>
    <row r="9" spans="1:7">
      <c r="A9" s="38" t="s">
        <v>31</v>
      </c>
      <c r="B9"/>
      <c r="C9"/>
      <c r="D9"/>
      <c r="E9"/>
    </row>
    <row r="10" spans="1:7">
      <c r="A10" s="38" t="s">
        <v>30</v>
      </c>
      <c r="B10"/>
      <c r="C10"/>
      <c r="D10"/>
      <c r="E10"/>
    </row>
    <row r="11" spans="1:7">
      <c r="A11" s="38"/>
      <c r="B11"/>
      <c r="C11"/>
      <c r="D11"/>
      <c r="E11"/>
    </row>
    <row r="12" spans="1:7" s="34" customFormat="1" ht="21" customHeight="1" thickBot="1">
      <c r="A12" s="172" t="s">
        <v>36</v>
      </c>
      <c r="B12" s="172"/>
      <c r="C12" s="172"/>
      <c r="D12" s="172"/>
      <c r="E12" s="172"/>
      <c r="F12" s="172"/>
      <c r="G12" s="172"/>
    </row>
    <row r="13" spans="1:7" ht="14.25">
      <c r="A13" s="137"/>
      <c r="B13" s="138" t="s">
        <v>24</v>
      </c>
      <c r="C13" s="139" t="s">
        <v>33</v>
      </c>
      <c r="D13" s="173" t="s">
        <v>34</v>
      </c>
      <c r="E13" s="174"/>
      <c r="F13" s="175" t="s">
        <v>35</v>
      </c>
      <c r="G13" s="176"/>
    </row>
    <row r="14" spans="1:7">
      <c r="A14" s="140"/>
      <c r="C14" s="13"/>
      <c r="D14" s="141"/>
      <c r="E14" s="18"/>
      <c r="F14" s="6"/>
      <c r="G14" s="142"/>
    </row>
    <row r="15" spans="1:7">
      <c r="A15" s="143"/>
      <c r="B15" s="62" t="s">
        <v>17</v>
      </c>
      <c r="C15" s="144" t="s">
        <v>18</v>
      </c>
      <c r="D15" s="145" t="s">
        <v>23</v>
      </c>
      <c r="E15" s="61" t="s">
        <v>32</v>
      </c>
      <c r="F15" s="60" t="s">
        <v>23</v>
      </c>
      <c r="G15" s="146" t="s">
        <v>32</v>
      </c>
    </row>
    <row r="16" spans="1:7">
      <c r="A16" s="147" t="s">
        <v>14</v>
      </c>
      <c r="B16" s="40" t="s">
        <v>14</v>
      </c>
      <c r="C16" s="148" t="s">
        <v>14</v>
      </c>
      <c r="D16" s="149" t="s">
        <v>39</v>
      </c>
      <c r="E16" s="41"/>
      <c r="F16" s="149" t="s">
        <v>39</v>
      </c>
      <c r="G16" s="150"/>
    </row>
    <row r="17" spans="1:7">
      <c r="A17" s="151" t="s">
        <v>38</v>
      </c>
      <c r="B17" s="104">
        <v>53773.091003165442</v>
      </c>
      <c r="C17" s="152">
        <v>6598.8053073778956</v>
      </c>
      <c r="D17" s="153">
        <v>100</v>
      </c>
      <c r="E17" s="56"/>
      <c r="F17" s="153">
        <v>100</v>
      </c>
      <c r="G17" s="142"/>
    </row>
    <row r="18" spans="1:7">
      <c r="A18" s="154">
        <v>45719</v>
      </c>
      <c r="B18" s="105">
        <v>62623.057212065665</v>
      </c>
      <c r="C18" s="155">
        <v>7214.3031878256388</v>
      </c>
      <c r="D18" s="156">
        <f>((C18*100/C$17)-100)/100</f>
        <v>9.3274138541347321E-2</v>
      </c>
      <c r="E18" s="58">
        <f>((C18*100/C17)-100)/100</f>
        <v>9.3274138541347321E-2</v>
      </c>
      <c r="F18" s="57">
        <f>((B18*100/B$17)-100)/100</f>
        <v>0.16457983061414963</v>
      </c>
      <c r="G18" s="157">
        <f>((B18*100/B17)-100)/100</f>
        <v>0.16457983061414963</v>
      </c>
    </row>
    <row r="19" spans="1:7">
      <c r="A19" s="158">
        <v>45726</v>
      </c>
      <c r="B19" s="104">
        <v>64621.171735875192</v>
      </c>
      <c r="C19" s="152">
        <v>7373.8130133162404</v>
      </c>
      <c r="D19" s="159">
        <f>((C19*100/C$17)-100)/100</f>
        <v>0.11744666948604092</v>
      </c>
      <c r="E19" s="56">
        <f>((C19*100/C18)-100)/100</f>
        <v>2.2110219287675505E-2</v>
      </c>
      <c r="F19" s="59">
        <f t="shared" ref="F19:F21" si="0">((B19*100/B$17)-100)/100</f>
        <v>0.20173809112202917</v>
      </c>
      <c r="G19" s="160">
        <f t="shared" ref="G19:G21" si="1">((B19*100/B18)-100)/100</f>
        <v>3.1907010177467894E-2</v>
      </c>
    </row>
    <row r="20" spans="1:7">
      <c r="A20" s="154">
        <v>45733</v>
      </c>
      <c r="B20" s="105">
        <v>59798.458938823038</v>
      </c>
      <c r="C20" s="155">
        <v>6953.8084745818041</v>
      </c>
      <c r="D20" s="156">
        <f>((C20*100/C$17)-100)/100</f>
        <v>5.3798096877777507E-2</v>
      </c>
      <c r="E20" s="58">
        <f>((C20*100/C19)-100)/100</f>
        <v>-5.6958935353521693E-2</v>
      </c>
      <c r="F20" s="57">
        <f t="shared" si="0"/>
        <v>0.11205173114007706</v>
      </c>
      <c r="G20" s="157">
        <f t="shared" si="1"/>
        <v>-7.4630537755705439E-2</v>
      </c>
    </row>
    <row r="21" spans="1:7">
      <c r="A21" s="161">
        <v>45740</v>
      </c>
      <c r="B21" s="133">
        <v>58172.391776691511</v>
      </c>
      <c r="C21" s="162">
        <v>6939.7950551934719</v>
      </c>
      <c r="D21" s="163">
        <f>((C21*100/C$17)-100)/100</f>
        <v>5.1674467109118466E-2</v>
      </c>
      <c r="E21" s="135">
        <f>((C21*100/C20)-100)/100</f>
        <v>-2.0152150349777285E-3</v>
      </c>
      <c r="F21" s="134">
        <f t="shared" si="0"/>
        <v>8.1812309678591794E-2</v>
      </c>
      <c r="G21" s="164">
        <f t="shared" si="1"/>
        <v>-2.7192459320650356E-2</v>
      </c>
    </row>
    <row r="22" spans="1:7">
      <c r="A22" s="22"/>
      <c r="B22" s="2"/>
      <c r="C22" s="1"/>
      <c r="D22" s="165"/>
      <c r="E22"/>
    </row>
    <row r="23" spans="1:7">
      <c r="A23" s="22"/>
      <c r="B23" s="2"/>
      <c r="C23" s="1"/>
      <c r="D23" s="165"/>
      <c r="E23"/>
    </row>
    <row r="24" spans="1:7">
      <c r="A24" s="22"/>
      <c r="B24" s="3"/>
      <c r="C24" s="17"/>
      <c r="D24" s="27"/>
      <c r="E24"/>
    </row>
    <row r="25" spans="1:7">
      <c r="A25" s="22"/>
      <c r="B25" s="3"/>
      <c r="C25" s="17"/>
      <c r="D25" s="27"/>
      <c r="E25"/>
    </row>
    <row r="26" spans="1:7">
      <c r="A26" s="22"/>
      <c r="B26" s="3"/>
      <c r="C26" s="17"/>
      <c r="D26" s="27"/>
      <c r="E26"/>
    </row>
    <row r="27" spans="1:7">
      <c r="A27" s="22"/>
      <c r="B27" s="3"/>
      <c r="C27" s="17"/>
      <c r="D27" s="27"/>
      <c r="E27"/>
    </row>
    <row r="28" spans="1:7">
      <c r="A28" s="22"/>
      <c r="B28" s="3"/>
      <c r="C28" s="17"/>
      <c r="D28" s="27"/>
      <c r="E28"/>
    </row>
    <row r="29" spans="1:7">
      <c r="A29" s="22"/>
      <c r="B29" s="3"/>
      <c r="C29" s="17"/>
      <c r="D29" s="27"/>
      <c r="E29"/>
    </row>
    <row r="30" spans="1:7">
      <c r="A30" s="22"/>
      <c r="B30" s="3"/>
      <c r="C30" s="17"/>
      <c r="D30" s="27"/>
      <c r="E30"/>
    </row>
    <row r="31" spans="1:7">
      <c r="A31" s="22"/>
      <c r="B31" s="3"/>
      <c r="C31" s="17"/>
      <c r="D31" s="27"/>
      <c r="E31"/>
    </row>
    <row r="32" spans="1:7">
      <c r="A32" s="22"/>
      <c r="B32" s="3"/>
      <c r="C32" s="17"/>
      <c r="D32" s="27"/>
      <c r="E32"/>
    </row>
    <row r="33" spans="1:5">
      <c r="A33" s="22"/>
      <c r="B33" s="3"/>
      <c r="C33" s="17"/>
      <c r="D33" s="27"/>
      <c r="E33"/>
    </row>
    <row r="34" spans="1:5">
      <c r="A34" s="22"/>
      <c r="B34" s="3"/>
      <c r="C34" s="17"/>
      <c r="D34" s="27"/>
      <c r="E34"/>
    </row>
  </sheetData>
  <mergeCells count="3">
    <mergeCell ref="A12:G12"/>
    <mergeCell ref="D13:E13"/>
    <mergeCell ref="F13:G13"/>
  </mergeCells>
  <phoneticPr fontId="3" type="noConversion"/>
  <printOptions horizontalCentered="1"/>
  <pageMargins left="0.43307086614173229" right="0.43307086614173229" top="0.74803149606299213" bottom="0.74803149606299213" header="0.31496062992125984" footer="0.31496062992125984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1:AO25"/>
  <sheetViews>
    <sheetView topLeftCell="A13" zoomScaleNormal="100" workbookViewId="0">
      <selection activeCell="G33" sqref="G33"/>
    </sheetView>
  </sheetViews>
  <sheetFormatPr defaultRowHeight="12.75"/>
  <cols>
    <col min="1" max="1" width="12.28515625" style="1" customWidth="1"/>
    <col min="2" max="2" width="17.85546875" style="30" customWidth="1"/>
    <col min="3" max="3" width="7.140625" customWidth="1"/>
    <col min="4" max="4" width="7.28515625" customWidth="1"/>
    <col min="5" max="5" width="7.140625" customWidth="1"/>
    <col min="6" max="6" width="7" customWidth="1"/>
    <col min="7" max="9" width="7.5703125" bestFit="1" customWidth="1"/>
    <col min="10" max="10" width="8.28515625" bestFit="1" customWidth="1"/>
    <col min="11" max="11" width="6.85546875" customWidth="1"/>
    <col min="12" max="12" width="7" customWidth="1"/>
    <col min="13" max="13" width="8.7109375" bestFit="1" customWidth="1"/>
    <col min="14" max="14" width="6.85546875" customWidth="1"/>
    <col min="15" max="15" width="6.7109375" customWidth="1"/>
    <col min="16" max="16" width="7.5703125" customWidth="1"/>
    <col min="17" max="17" width="8" customWidth="1"/>
  </cols>
  <sheetData>
    <row r="1" spans="1:17">
      <c r="A1"/>
      <c r="B1"/>
    </row>
    <row r="2" spans="1:17">
      <c r="A2"/>
      <c r="B2"/>
    </row>
    <row r="3" spans="1:17">
      <c r="A3"/>
      <c r="B3"/>
    </row>
    <row r="4" spans="1:17">
      <c r="A4"/>
      <c r="B4"/>
    </row>
    <row r="5" spans="1:17">
      <c r="A5"/>
      <c r="B5"/>
    </row>
    <row r="6" spans="1:17" ht="8.25" customHeight="1">
      <c r="A6"/>
      <c r="B6"/>
    </row>
    <row r="7" spans="1:17" ht="15.75" customHeight="1">
      <c r="A7"/>
      <c r="B7"/>
    </row>
    <row r="8" spans="1:17" ht="4.5" customHeight="1">
      <c r="A8"/>
      <c r="B8"/>
    </row>
    <row r="9" spans="1:17">
      <c r="A9" s="38" t="s">
        <v>31</v>
      </c>
      <c r="B9"/>
    </row>
    <row r="10" spans="1:17">
      <c r="A10" s="38" t="s">
        <v>30</v>
      </c>
      <c r="B10"/>
    </row>
    <row r="11" spans="1:17" s="9" customFormat="1">
      <c r="A11" s="8"/>
      <c r="B11" s="28"/>
      <c r="C11" s="20"/>
      <c r="D11" s="20"/>
      <c r="E11" s="21" t="s">
        <v>14</v>
      </c>
      <c r="F11" s="21"/>
      <c r="G11" s="21"/>
      <c r="H11" s="21"/>
      <c r="I11" s="21"/>
      <c r="J11" s="21"/>
      <c r="K11" s="21"/>
      <c r="L11" s="21"/>
    </row>
    <row r="12" spans="1:17" ht="15.75">
      <c r="A12" s="171" t="s">
        <v>45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</row>
    <row r="13" spans="1:17" ht="15.75" thickBot="1">
      <c r="A13" s="1" t="s">
        <v>14</v>
      </c>
      <c r="B13" s="29"/>
      <c r="C13" s="14" t="s">
        <v>14</v>
      </c>
      <c r="D13" s="14"/>
      <c r="E13" s="14"/>
      <c r="F13" s="14"/>
      <c r="G13" s="14"/>
      <c r="H13" s="14"/>
      <c r="I13" s="14"/>
      <c r="J13" s="14"/>
      <c r="K13" s="14"/>
      <c r="L13" s="14"/>
      <c r="Q13" s="63" t="s">
        <v>16</v>
      </c>
    </row>
    <row r="14" spans="1:17" s="2" customFormat="1" ht="12.75" customHeight="1">
      <c r="B14" s="10"/>
      <c r="C14" s="177" t="s">
        <v>27</v>
      </c>
      <c r="D14" s="177"/>
      <c r="E14" s="177"/>
      <c r="F14" s="177"/>
      <c r="G14" s="177"/>
      <c r="H14" s="177"/>
      <c r="I14" s="177"/>
      <c r="J14" s="177"/>
      <c r="K14" s="177"/>
      <c r="L14" s="178"/>
      <c r="M14" s="52">
        <v>15</v>
      </c>
      <c r="N14" s="52">
        <v>5</v>
      </c>
      <c r="O14" s="52">
        <v>5</v>
      </c>
      <c r="P14" s="53">
        <v>30</v>
      </c>
    </row>
    <row r="15" spans="1:17" s="4" customFormat="1" ht="16.5" thickBot="1">
      <c r="A15" s="2"/>
      <c r="B15" s="54" t="s">
        <v>26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12" t="s">
        <v>5</v>
      </c>
      <c r="M15" s="5" t="s">
        <v>9</v>
      </c>
      <c r="N15" s="5" t="s">
        <v>11</v>
      </c>
      <c r="O15" s="5" t="s">
        <v>12</v>
      </c>
      <c r="P15" s="12" t="s">
        <v>13</v>
      </c>
    </row>
    <row r="16" spans="1:17" ht="13.5" thickBot="1">
      <c r="A16" s="8" t="s">
        <v>14</v>
      </c>
      <c r="B16" s="33"/>
    </row>
    <row r="17" spans="1:41" s="7" customFormat="1" ht="12.95" customHeight="1">
      <c r="A17" s="81" t="s">
        <v>28</v>
      </c>
      <c r="B17" s="88" t="s">
        <v>38</v>
      </c>
      <c r="C17" s="71">
        <v>265.18502733024638</v>
      </c>
      <c r="D17" s="72">
        <v>701.46043538939625</v>
      </c>
      <c r="E17" s="72">
        <v>18.970392333891706</v>
      </c>
      <c r="F17" s="72">
        <v>255.15260899164431</v>
      </c>
      <c r="G17" s="72">
        <v>141.43840726374452</v>
      </c>
      <c r="H17" s="72">
        <v>527.03679509946119</v>
      </c>
      <c r="I17" s="72">
        <v>241.41811296331963</v>
      </c>
      <c r="J17" s="72">
        <v>32.38782981362283</v>
      </c>
      <c r="K17" s="72">
        <v>81.537429881954182</v>
      </c>
      <c r="L17" s="73">
        <v>85.693251656274882</v>
      </c>
      <c r="M17" s="99">
        <v>3677.5625607677798</v>
      </c>
      <c r="N17" s="72">
        <v>464.91655089212429</v>
      </c>
      <c r="O17" s="72">
        <v>4.6241151981829391</v>
      </c>
      <c r="P17" s="73">
        <v>101.42178979625243</v>
      </c>
      <c r="Q17" s="74">
        <v>6598.8053073778956</v>
      </c>
    </row>
    <row r="18" spans="1:41" s="7" customFormat="1" ht="12.95" customHeight="1">
      <c r="A18" s="119" t="s">
        <v>29</v>
      </c>
      <c r="B18" s="120" t="s">
        <v>41</v>
      </c>
      <c r="C18" s="121">
        <v>329.17777115849651</v>
      </c>
      <c r="D18" s="122">
        <v>936.5508298183546</v>
      </c>
      <c r="E18" s="122">
        <v>19.479087687226844</v>
      </c>
      <c r="F18" s="122">
        <v>242.59637610183091</v>
      </c>
      <c r="G18" s="122">
        <v>144.66833154291601</v>
      </c>
      <c r="H18" s="122">
        <v>631.95007496468679</v>
      </c>
      <c r="I18" s="122">
        <v>334.1777237327621</v>
      </c>
      <c r="J18" s="122">
        <v>50.964654096266884</v>
      </c>
      <c r="K18" s="122">
        <v>142.71340672351806</v>
      </c>
      <c r="L18" s="123">
        <v>133.46419560260011</v>
      </c>
      <c r="M18" s="124">
        <v>3677.5625607677798</v>
      </c>
      <c r="N18" s="122">
        <v>464.91655089212429</v>
      </c>
      <c r="O18" s="122">
        <v>4.6598349408228232</v>
      </c>
      <c r="P18" s="123">
        <v>101.42178979625243</v>
      </c>
      <c r="Q18" s="125">
        <v>7214.3031878256388</v>
      </c>
    </row>
    <row r="19" spans="1:41" s="24" customFormat="1" ht="12.95" customHeight="1">
      <c r="A19" s="113" t="s">
        <v>25</v>
      </c>
      <c r="B19" s="114"/>
      <c r="C19" s="115">
        <f>((C18*100/$C$17)-100)/100</f>
        <v>0.24131356310911642</v>
      </c>
      <c r="D19" s="115">
        <f>((D18*100/$D$17)-100)/100</f>
        <v>0.33514419711847948</v>
      </c>
      <c r="E19" s="115">
        <f>((E18*100/$E$17)-100)/100</f>
        <v>2.6815225767699361E-2</v>
      </c>
      <c r="F19" s="115">
        <f>((F18*100/$F$17)-100)/100</f>
        <v>-4.9210678030827494E-2</v>
      </c>
      <c r="G19" s="115">
        <f>((G18*100/$G$17)-100)/100</f>
        <v>2.2836260260966697E-2</v>
      </c>
      <c r="H19" s="115">
        <f>((H18*100/$H$17)-100)/100</f>
        <v>0.19906253385103143</v>
      </c>
      <c r="I19" s="115">
        <f>((I18*100/$I$17)-100)/100</f>
        <v>0.38422804996216714</v>
      </c>
      <c r="J19" s="115">
        <f>((J18*100/$J$17)-100)/100</f>
        <v>0.57357422184645257</v>
      </c>
      <c r="K19" s="115">
        <f>((K18*100/$K$17)-100)/100</f>
        <v>0.75028090694214167</v>
      </c>
      <c r="L19" s="116">
        <f>((L18*100/$L$17)-100)/100</f>
        <v>0.55746447967618029</v>
      </c>
      <c r="M19" s="117">
        <f>((M18*100/$M$17)-100)/100</f>
        <v>0</v>
      </c>
      <c r="N19" s="115">
        <f>((N18*100/$N$17)-100)/100</f>
        <v>0</v>
      </c>
      <c r="O19" s="115">
        <f>((O18*100/$O$17)-100)/100</f>
        <v>7.7246653919695518E-3</v>
      </c>
      <c r="P19" s="115">
        <f>((P18*100/$P$17)-100)/100</f>
        <v>0</v>
      </c>
      <c r="Q19" s="118">
        <f>((Q18*100/$Q$17)-100)/100</f>
        <v>9.3274138541347321E-2</v>
      </c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</row>
    <row r="20" spans="1:41" s="7" customFormat="1" ht="11.25" customHeight="1">
      <c r="A20" s="126" t="s">
        <v>29</v>
      </c>
      <c r="B20" s="120" t="s">
        <v>42</v>
      </c>
      <c r="C20" s="128">
        <v>385.65029094927331</v>
      </c>
      <c r="D20" s="129">
        <v>943.68920067381464</v>
      </c>
      <c r="E20" s="129">
        <v>19.079957486917735</v>
      </c>
      <c r="F20" s="129">
        <v>271.59874653148734</v>
      </c>
      <c r="G20" s="129">
        <v>155.01123512426167</v>
      </c>
      <c r="H20" s="129">
        <v>706.20054904967037</v>
      </c>
      <c r="I20" s="129">
        <v>315.75088178398573</v>
      </c>
      <c r="J20" s="129">
        <v>52.682653496169927</v>
      </c>
      <c r="K20" s="129">
        <v>142.32400666871925</v>
      </c>
      <c r="L20" s="130">
        <v>133.26475515495994</v>
      </c>
      <c r="M20" s="131">
        <v>3677.5625607677798</v>
      </c>
      <c r="N20" s="129">
        <v>464.91655089212429</v>
      </c>
      <c r="O20" s="129">
        <v>4.6598349408228232</v>
      </c>
      <c r="P20" s="130">
        <v>101.42178979625243</v>
      </c>
      <c r="Q20" s="132">
        <v>7373.8130133162404</v>
      </c>
    </row>
    <row r="21" spans="1:41" s="24" customFormat="1" ht="12.95" customHeight="1">
      <c r="A21" s="113" t="s">
        <v>25</v>
      </c>
      <c r="B21" s="114"/>
      <c r="C21" s="115">
        <f>((C20*100/$C$17)-100)/100</f>
        <v>0.45426872260403428</v>
      </c>
      <c r="D21" s="115">
        <f>((D20*100/$D$17)-100)/100</f>
        <v>0.34532063829081383</v>
      </c>
      <c r="E21" s="115">
        <f>((E20*100/$E$17)-100)/100</f>
        <v>5.7755870884275851E-3</v>
      </c>
      <c r="F21" s="115">
        <f>((F20*100/$F$17)-100)/100</f>
        <v>6.4456082204441004E-2</v>
      </c>
      <c r="G21" s="115">
        <f>((G20*100/$G$17)-100)/100</f>
        <v>9.596281606316083E-2</v>
      </c>
      <c r="H21" s="115">
        <f>((H20*100/$H$17)-100)/100</f>
        <v>0.33994543761673751</v>
      </c>
      <c r="I21" s="115">
        <f>((I20*100/$I$17)-100)/100</f>
        <v>0.30790054610343193</v>
      </c>
      <c r="J21" s="115">
        <f>((J20*100/$J$17)-100)/100</f>
        <v>0.62661881945578135</v>
      </c>
      <c r="K21" s="115">
        <f>((K20*100/$K$17)-100)/100</f>
        <v>0.74550518546842648</v>
      </c>
      <c r="L21" s="116">
        <f>((L20*100/$L$17)-100)/100</f>
        <v>0.55513710332173671</v>
      </c>
      <c r="M21" s="117">
        <f>((M20*100/$M$17)-100)/100</f>
        <v>0</v>
      </c>
      <c r="N21" s="115">
        <f>((N20*100/$N$17)-100)/100</f>
        <v>0</v>
      </c>
      <c r="O21" s="115">
        <f>((O20*100/$O$17)-100)/100</f>
        <v>7.7246653919695518E-3</v>
      </c>
      <c r="P21" s="115">
        <f>((P20*100/$P$17)-100)/100</f>
        <v>0</v>
      </c>
      <c r="Q21" s="118">
        <f>((Q20*100/$Q$17)-100)/100</f>
        <v>0.11744666948604092</v>
      </c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</row>
    <row r="22" spans="1:41" s="7" customFormat="1" ht="12.95" customHeight="1">
      <c r="A22" s="126" t="s">
        <v>29</v>
      </c>
      <c r="B22" s="120" t="s">
        <v>43</v>
      </c>
      <c r="C22" s="128">
        <v>335.03120385683667</v>
      </c>
      <c r="D22" s="129">
        <v>677.66553274722264</v>
      </c>
      <c r="E22" s="129">
        <v>19.181677774987101</v>
      </c>
      <c r="F22" s="129">
        <v>281.02927564812256</v>
      </c>
      <c r="G22" s="129">
        <v>172.37842124010075</v>
      </c>
      <c r="H22" s="129">
        <v>635.79987954546652</v>
      </c>
      <c r="I22" s="129">
        <v>308.21290236782869</v>
      </c>
      <c r="J22" s="129">
        <v>45.783648884036545</v>
      </c>
      <c r="K22" s="129">
        <v>122.64632389955338</v>
      </c>
      <c r="L22" s="130">
        <v>107.50303200101277</v>
      </c>
      <c r="M22" s="131">
        <v>3677.5625607677798</v>
      </c>
      <c r="N22" s="129">
        <v>464.91655089212429</v>
      </c>
      <c r="O22" s="129">
        <v>4.6756751604802069</v>
      </c>
      <c r="P22" s="130">
        <v>101.42178979625243</v>
      </c>
      <c r="Q22" s="132">
        <v>6953.8084745818041</v>
      </c>
    </row>
    <row r="23" spans="1:41" s="24" customFormat="1" ht="12.95" customHeight="1">
      <c r="A23" s="113" t="s">
        <v>25</v>
      </c>
      <c r="B23" s="114"/>
      <c r="C23" s="115">
        <f>((C22*100/$C$17)-100)/100</f>
        <v>0.26338657664713411</v>
      </c>
      <c r="D23" s="115">
        <f>((D22*100/$D$17)-100)/100</f>
        <v>-3.392194547503536E-2</v>
      </c>
      <c r="E23" s="115">
        <f>((E22*100/$E$17)-100)/100</f>
        <v>1.1137642141323739E-2</v>
      </c>
      <c r="F23" s="115">
        <f>((F22*100/$F$17)-100)/100</f>
        <v>0.10141642979369124</v>
      </c>
      <c r="G23" s="115">
        <f>((G22*100/$G$17)-100)/100</f>
        <v>0.21875256215704866</v>
      </c>
      <c r="H23" s="115">
        <f>((H22*100/$H$17)-100)/100</f>
        <v>0.20636715587472382</v>
      </c>
      <c r="I23" s="115">
        <f>((I22*100/$I$17)-100)/100</f>
        <v>0.27667679357040487</v>
      </c>
      <c r="J23" s="115">
        <f>((J22*100/$J$17)-100)/100</f>
        <v>0.41360656603114621</v>
      </c>
      <c r="K23" s="115">
        <f>((K22*100/$K$17)-100)/100</f>
        <v>0.50417206033001771</v>
      </c>
      <c r="L23" s="116">
        <f>((L22*100/$L$17)-100)/100</f>
        <v>0.25450989340700159</v>
      </c>
      <c r="M23" s="117">
        <f>((M22*100/$M$17)-100)/100</f>
        <v>0</v>
      </c>
      <c r="N23" s="115">
        <f>((N22*100/$N$17)-100)/100</f>
        <v>0</v>
      </c>
      <c r="O23" s="115">
        <f>((O22*100/$O$17)-100)/100</f>
        <v>1.1150233090544219E-2</v>
      </c>
      <c r="P23" s="115">
        <f>((P22*100/$P$17)-100)/100</f>
        <v>0</v>
      </c>
      <c r="Q23" s="118">
        <f>((Q22*100/$Q$17)-100)/100</f>
        <v>5.3798096877777507E-2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</row>
    <row r="24" spans="1:41" s="7" customFormat="1" ht="12.95" customHeight="1">
      <c r="A24" s="82" t="s">
        <v>29</v>
      </c>
      <c r="B24" s="127" t="s">
        <v>44</v>
      </c>
      <c r="C24" s="75">
        <v>330.64055875462651</v>
      </c>
      <c r="D24" s="76">
        <v>820.43294985642467</v>
      </c>
      <c r="E24" s="76">
        <v>19.39298199868016</v>
      </c>
      <c r="F24" s="76">
        <v>274.90618890143327</v>
      </c>
      <c r="G24" s="76">
        <v>152.36127316636944</v>
      </c>
      <c r="H24" s="76">
        <v>584.64955295358891</v>
      </c>
      <c r="I24" s="76">
        <v>287.60909196366612</v>
      </c>
      <c r="J24" s="76">
        <v>37.302988836666792</v>
      </c>
      <c r="K24" s="76">
        <v>94.103455642823448</v>
      </c>
      <c r="L24" s="77">
        <v>89.818301002937574</v>
      </c>
      <c r="M24" s="100">
        <v>3677.5625607677798</v>
      </c>
      <c r="N24" s="76">
        <v>464.91655089212429</v>
      </c>
      <c r="O24" s="76">
        <v>4.6768106600972237</v>
      </c>
      <c r="P24" s="77">
        <v>101.42178979625243</v>
      </c>
      <c r="Q24" s="78">
        <v>6939.7950551934719</v>
      </c>
    </row>
    <row r="25" spans="1:41" s="24" customFormat="1" ht="12.95" customHeight="1" thickBot="1">
      <c r="A25" s="83" t="s">
        <v>25</v>
      </c>
      <c r="B25" s="84"/>
      <c r="C25" s="79">
        <f>((C24*100/$C$17)-100)/100</f>
        <v>0.24682966486967445</v>
      </c>
      <c r="D25" s="79">
        <f>((D24*100/$D$17)-100)/100</f>
        <v>0.16960687797164808</v>
      </c>
      <c r="E25" s="79">
        <f>((E24*100/$E$17)-100)/100</f>
        <v>2.2276274383291082E-2</v>
      </c>
      <c r="F25" s="79">
        <f>((F24*100/$F$17)-100)/100</f>
        <v>7.7418686753212285E-2</v>
      </c>
      <c r="G25" s="79">
        <f>((G24*100/$G$17)-100)/100</f>
        <v>7.7227014316250966E-2</v>
      </c>
      <c r="H25" s="79">
        <f>((H24*100/$H$17)-100)/100</f>
        <v>0.10931448883612617</v>
      </c>
      <c r="I25" s="79">
        <f>((I24*100/$I$17)-100)/100</f>
        <v>0.19133186998013116</v>
      </c>
      <c r="J25" s="79">
        <f>((J24*100/$J$17)-100)/100</f>
        <v>0.15175944332573238</v>
      </c>
      <c r="K25" s="79">
        <f>((K24*100/$K$17)-100)/100</f>
        <v>0.15411358659528177</v>
      </c>
      <c r="L25" s="98">
        <f>((L24*100/$L$17)-100)/100</f>
        <v>4.813738849832333E-2</v>
      </c>
      <c r="M25" s="101">
        <f>((M24*100/$M$17)-100)/100</f>
        <v>0</v>
      </c>
      <c r="N25" s="79">
        <f>((N24*100/$N$17)-100)/100</f>
        <v>0</v>
      </c>
      <c r="O25" s="79">
        <f>((O24*100/$O$17)-100)/100</f>
        <v>1.1395793499044231E-2</v>
      </c>
      <c r="P25" s="79">
        <f>((P24*100/$P$17)-100)/100</f>
        <v>0</v>
      </c>
      <c r="Q25" s="80">
        <f>((Q24*100/$Q$17)-100)/100</f>
        <v>5.1674467109118466E-2</v>
      </c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</row>
  </sheetData>
  <sortState ref="D28:E41">
    <sortCondition descending="1" ref="E28:E41"/>
  </sortState>
  <mergeCells count="2">
    <mergeCell ref="C14:L14"/>
    <mergeCell ref="A12:Q12"/>
  </mergeCells>
  <phoneticPr fontId="3" type="noConversion"/>
  <pageMargins left="0.35433070866141736" right="0.35433070866141736" top="0.11811023622047245" bottom="0.54" header="0.31496062992125984" footer="0.3"/>
  <pageSetup paperSize="9" orientation="landscape" horizontalDpi="300" verticalDpi="300" r:id="rId1"/>
  <headerFooter alignWithMargins="0">
    <oddFooter>&amp;L&amp;P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/>
  <dimension ref="A8:U45"/>
  <sheetViews>
    <sheetView workbookViewId="0">
      <selection activeCell="C21" sqref="C21:Q21"/>
    </sheetView>
  </sheetViews>
  <sheetFormatPr defaultRowHeight="12.75"/>
  <cols>
    <col min="1" max="1" width="25" style="1" customWidth="1"/>
    <col min="2" max="2" width="8" bestFit="1" customWidth="1"/>
    <col min="3" max="3" width="7.42578125" customWidth="1"/>
    <col min="4" max="4" width="7.28515625" customWidth="1"/>
    <col min="5" max="5" width="6.5703125" bestFit="1" customWidth="1"/>
    <col min="6" max="6" width="6.85546875" bestFit="1" customWidth="1"/>
    <col min="7" max="8" width="6.5703125" bestFit="1" customWidth="1"/>
    <col min="9" max="9" width="6.85546875" bestFit="1" customWidth="1"/>
    <col min="10" max="10" width="6.42578125" customWidth="1"/>
    <col min="11" max="11" width="6.5703125" bestFit="1" customWidth="1"/>
    <col min="12" max="12" width="6.7109375" customWidth="1"/>
    <col min="13" max="13" width="9" customWidth="1"/>
    <col min="14" max="14" width="7.7109375" customWidth="1"/>
    <col min="15" max="15" width="6" customWidth="1"/>
    <col min="16" max="16" width="9" customWidth="1"/>
    <col min="17" max="17" width="8.5703125" bestFit="1" customWidth="1"/>
    <col min="18" max="18" width="9.5703125" bestFit="1" customWidth="1"/>
  </cols>
  <sheetData>
    <row r="8" spans="1:17" ht="15" customHeight="1">
      <c r="A8" s="38" t="s">
        <v>31</v>
      </c>
    </row>
    <row r="9" spans="1:17">
      <c r="A9" s="38" t="s">
        <v>30</v>
      </c>
    </row>
    <row r="12" spans="1:17">
      <c r="B12" s="6"/>
      <c r="C12" s="15"/>
      <c r="D12" s="15"/>
      <c r="E12" s="171" t="s">
        <v>46</v>
      </c>
      <c r="F12" s="171"/>
      <c r="G12" s="171"/>
      <c r="H12" s="171"/>
      <c r="I12" s="171"/>
      <c r="J12" s="171"/>
      <c r="K12" s="171"/>
      <c r="L12" s="171"/>
      <c r="M12" s="171"/>
      <c r="N12" s="171"/>
      <c r="O12" s="15"/>
      <c r="P12" s="15"/>
      <c r="Q12" s="6"/>
    </row>
    <row r="13" spans="1:17">
      <c r="A13" s="19">
        <v>1000</v>
      </c>
      <c r="B13" s="6"/>
      <c r="C13" s="15"/>
      <c r="D13" s="15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5"/>
      <c r="P13" s="15"/>
      <c r="Q13" s="6"/>
    </row>
    <row r="14" spans="1:17" ht="13.5" thickBot="1">
      <c r="B14" s="6"/>
      <c r="C14" s="14" t="s">
        <v>14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6" t="s">
        <v>16</v>
      </c>
    </row>
    <row r="15" spans="1:17">
      <c r="A15" s="2"/>
      <c r="B15" s="51" t="s">
        <v>19</v>
      </c>
      <c r="C15" s="52">
        <v>50</v>
      </c>
      <c r="D15" s="52">
        <v>50</v>
      </c>
      <c r="E15" s="52">
        <v>15</v>
      </c>
      <c r="F15" s="52">
        <v>10</v>
      </c>
      <c r="G15" s="52">
        <v>50</v>
      </c>
      <c r="H15" s="52">
        <v>50</v>
      </c>
      <c r="I15" s="52">
        <v>30</v>
      </c>
      <c r="J15" s="52">
        <v>10</v>
      </c>
      <c r="K15" s="52">
        <v>20</v>
      </c>
      <c r="L15" s="52">
        <v>20</v>
      </c>
      <c r="M15" s="52">
        <v>15</v>
      </c>
      <c r="N15" s="52">
        <v>5</v>
      </c>
      <c r="O15" s="52">
        <v>5</v>
      </c>
      <c r="P15" s="53">
        <v>30</v>
      </c>
      <c r="Q15" s="55">
        <v>360</v>
      </c>
    </row>
    <row r="16" spans="1:17" ht="16.5" thickBot="1">
      <c r="A16" s="2"/>
      <c r="B16" s="11" t="s">
        <v>20</v>
      </c>
      <c r="C16" s="5" t="s">
        <v>0</v>
      </c>
      <c r="D16" s="5" t="s">
        <v>3</v>
      </c>
      <c r="E16" s="5" t="s">
        <v>2</v>
      </c>
      <c r="F16" s="5" t="s">
        <v>1</v>
      </c>
      <c r="G16" s="5" t="s">
        <v>10</v>
      </c>
      <c r="H16" s="5" t="s">
        <v>4</v>
      </c>
      <c r="I16" s="5" t="s">
        <v>7</v>
      </c>
      <c r="J16" s="5" t="s">
        <v>8</v>
      </c>
      <c r="K16" s="5" t="s">
        <v>6</v>
      </c>
      <c r="L16" s="5" t="s">
        <v>5</v>
      </c>
      <c r="M16" s="5" t="s">
        <v>9</v>
      </c>
      <c r="N16" s="5" t="s">
        <v>11</v>
      </c>
      <c r="O16" s="5" t="s">
        <v>12</v>
      </c>
      <c r="P16" s="12" t="s">
        <v>13</v>
      </c>
      <c r="Q16" s="15"/>
    </row>
    <row r="17" spans="1:21" ht="16.5" thickBot="1">
      <c r="A17" s="2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15"/>
    </row>
    <row r="18" spans="1:21" s="7" customFormat="1">
      <c r="A18" s="106" t="s">
        <v>21</v>
      </c>
      <c r="B18" s="90" t="s">
        <v>17</v>
      </c>
      <c r="C18" s="91">
        <v>75524.350000000006</v>
      </c>
      <c r="D18" s="91">
        <v>122832.72500000001</v>
      </c>
      <c r="E18" s="91">
        <v>67333.222222222219</v>
      </c>
      <c r="F18" s="91">
        <v>111122.95000000001</v>
      </c>
      <c r="G18" s="91">
        <v>55156.433333333334</v>
      </c>
      <c r="H18" s="91">
        <v>106471.39999999998</v>
      </c>
      <c r="I18" s="91">
        <v>120100.875</v>
      </c>
      <c r="J18" s="91">
        <v>131969.45555555556</v>
      </c>
      <c r="K18" s="91">
        <v>104696.22291666667</v>
      </c>
      <c r="L18" s="91">
        <v>107331.15833333333</v>
      </c>
      <c r="M18" s="92">
        <v>15000000</v>
      </c>
      <c r="N18" s="92">
        <v>1000000</v>
      </c>
      <c r="O18" s="44">
        <v>69811.16071428571</v>
      </c>
      <c r="P18" s="92">
        <v>65000</v>
      </c>
      <c r="Q18" s="93">
        <f>SUM(C18:P18)</f>
        <v>17137349.953075398</v>
      </c>
      <c r="S18" s="4"/>
      <c r="U18"/>
    </row>
    <row r="19" spans="1:21" s="110" customFormat="1">
      <c r="A19" s="107" t="s">
        <v>22</v>
      </c>
      <c r="B19" s="108" t="s">
        <v>14</v>
      </c>
      <c r="C19" s="109">
        <f>C18*$C$15/$A$13</f>
        <v>3776.2175000000007</v>
      </c>
      <c r="D19" s="109">
        <f>D18*$D$15/$A$13</f>
        <v>6141.6362499999996</v>
      </c>
      <c r="E19" s="109">
        <f>E18*$E$15/$A$13</f>
        <v>1009.9983333333332</v>
      </c>
      <c r="F19" s="109">
        <f>F18*$F$15/300</f>
        <v>3704.0983333333334</v>
      </c>
      <c r="G19" s="109">
        <f>G18*$G$15/$A$13</f>
        <v>2757.8216666666667</v>
      </c>
      <c r="H19" s="109">
        <f>H18*$H$15/$A$13</f>
        <v>5323.5699999999988</v>
      </c>
      <c r="I19" s="109">
        <f>I18*$I$15/$A$13</f>
        <v>3603.0262499999999</v>
      </c>
      <c r="J19" s="109">
        <f>J18*$J$15/$A$13</f>
        <v>1319.6945555555556</v>
      </c>
      <c r="K19" s="109">
        <f>K18*$K$15/$A$13</f>
        <v>2093.9244583333334</v>
      </c>
      <c r="L19" s="109">
        <f>L18*$L$15/$A$13</f>
        <v>2146.6231666666663</v>
      </c>
      <c r="M19" s="109">
        <f>M18*$M$15/16000</f>
        <v>14062.5</v>
      </c>
      <c r="N19" s="109">
        <f>N18*$N$15/$A$13</f>
        <v>5000</v>
      </c>
      <c r="O19" s="109">
        <f>O18*$O$15/700</f>
        <v>498.65114795918362</v>
      </c>
      <c r="P19" s="66">
        <f>P18*$P$15/835</f>
        <v>2335.3293413173651</v>
      </c>
      <c r="Q19" s="136">
        <f>SUM(C19:P19)</f>
        <v>53773.091003165442</v>
      </c>
      <c r="R19" s="7"/>
      <c r="S19" s="4"/>
      <c r="U19"/>
    </row>
    <row r="20" spans="1:21">
      <c r="A20" s="47" t="s">
        <v>40</v>
      </c>
      <c r="B20" s="111" t="s">
        <v>14</v>
      </c>
      <c r="C20" s="89">
        <v>7.0225040620739226E-2</v>
      </c>
      <c r="D20" s="89">
        <v>0.11421393368736162</v>
      </c>
      <c r="E20" s="89">
        <v>1.8782597661605092E-2</v>
      </c>
      <c r="F20" s="89">
        <v>6.8883864851943991E-2</v>
      </c>
      <c r="G20" s="89">
        <v>5.1286277489689454E-2</v>
      </c>
      <c r="H20" s="89">
        <v>9.9000632113311435E-2</v>
      </c>
      <c r="I20" s="89">
        <v>6.7004261476951391E-2</v>
      </c>
      <c r="J20" s="89">
        <v>2.4541913640000152E-2</v>
      </c>
      <c r="K20" s="89">
        <v>3.8940005479879719E-2</v>
      </c>
      <c r="L20" s="89">
        <v>3.9920025548471856E-2</v>
      </c>
      <c r="M20" s="89">
        <v>0.2615155598768199</v>
      </c>
      <c r="N20" s="89">
        <v>9.2983310178424858E-2</v>
      </c>
      <c r="O20" s="89">
        <v>9.2732468723032788E-3</v>
      </c>
      <c r="P20" s="89">
        <v>4.3429330502497837E-2</v>
      </c>
      <c r="Q20" s="94">
        <v>0.99999999999999989</v>
      </c>
      <c r="R20" s="7"/>
      <c r="S20" s="4"/>
      <c r="T20" s="110"/>
    </row>
    <row r="21" spans="1:21" ht="13.5" thickBot="1">
      <c r="A21" s="112" t="s">
        <v>15</v>
      </c>
      <c r="B21" s="95"/>
      <c r="C21" s="96">
        <f>C19*C20</f>
        <v>265.18502733024638</v>
      </c>
      <c r="D21" s="96">
        <f>D19*D20</f>
        <v>701.46043538939625</v>
      </c>
      <c r="E21" s="96">
        <f>E19*E20</f>
        <v>18.970392333891706</v>
      </c>
      <c r="F21" s="96">
        <f t="shared" ref="F21:O21" si="0">F19*F20</f>
        <v>255.15260899164431</v>
      </c>
      <c r="G21" s="96">
        <f t="shared" si="0"/>
        <v>141.43840726374452</v>
      </c>
      <c r="H21" s="96">
        <f t="shared" si="0"/>
        <v>527.03679509946119</v>
      </c>
      <c r="I21" s="96">
        <f t="shared" si="0"/>
        <v>241.41811296331963</v>
      </c>
      <c r="J21" s="96">
        <f t="shared" si="0"/>
        <v>32.38782981362283</v>
      </c>
      <c r="K21" s="96">
        <f t="shared" si="0"/>
        <v>81.537429881954182</v>
      </c>
      <c r="L21" s="96">
        <f t="shared" si="0"/>
        <v>85.693251656274882</v>
      </c>
      <c r="M21" s="96">
        <f t="shared" si="0"/>
        <v>3677.5625607677798</v>
      </c>
      <c r="N21" s="96">
        <f t="shared" si="0"/>
        <v>464.91655089212429</v>
      </c>
      <c r="O21" s="96">
        <f t="shared" si="0"/>
        <v>4.6241151981829391</v>
      </c>
      <c r="P21" s="96">
        <f>P19*P20</f>
        <v>101.42178979625243</v>
      </c>
      <c r="Q21" s="97">
        <f>SUM(C21:P21)</f>
        <v>6598.8053073778956</v>
      </c>
      <c r="R21" s="7"/>
      <c r="S21" s="4"/>
      <c r="T21" s="110"/>
    </row>
    <row r="25" spans="1:21">
      <c r="R25" s="4"/>
      <c r="S25" s="4"/>
    </row>
    <row r="26" spans="1:21">
      <c r="R26" s="4"/>
      <c r="S26" s="4"/>
    </row>
    <row r="27" spans="1:21" ht="15">
      <c r="C27" s="85"/>
      <c r="D27" s="87"/>
      <c r="E27" s="86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4"/>
      <c r="S27" s="4"/>
    </row>
    <row r="28" spans="1:21" ht="15">
      <c r="D28" s="31"/>
      <c r="E28" s="4"/>
      <c r="R28" s="4"/>
      <c r="S28" s="4"/>
    </row>
    <row r="29" spans="1:21" ht="15">
      <c r="D29" s="31"/>
      <c r="E29" s="4"/>
      <c r="R29" s="4"/>
      <c r="S29" s="4"/>
    </row>
    <row r="30" spans="1:21" ht="15">
      <c r="D30" s="31"/>
      <c r="E30" s="4"/>
      <c r="R30" s="4"/>
      <c r="S30" s="4"/>
    </row>
    <row r="31" spans="1:21" ht="15">
      <c r="D31" s="31"/>
      <c r="E31" s="4"/>
      <c r="R31" s="4"/>
      <c r="S31" s="4"/>
    </row>
    <row r="32" spans="1:21">
      <c r="E32" s="4"/>
      <c r="R32" s="4"/>
      <c r="S32" s="4"/>
    </row>
    <row r="33" spans="5:19">
      <c r="E33" s="4"/>
      <c r="R33" s="4"/>
      <c r="S33" s="4"/>
    </row>
    <row r="34" spans="5:19">
      <c r="E34" s="4"/>
      <c r="R34" s="4"/>
      <c r="S34" s="4"/>
    </row>
    <row r="35" spans="5:19">
      <c r="E35" s="4"/>
      <c r="R35" s="4"/>
      <c r="S35" s="4"/>
    </row>
    <row r="36" spans="5:19">
      <c r="E36" s="4"/>
      <c r="R36" s="4"/>
      <c r="S36" s="4"/>
    </row>
    <row r="37" spans="5:19">
      <c r="R37" s="4"/>
      <c r="S37" s="4"/>
    </row>
    <row r="38" spans="5:19">
      <c r="R38" s="4"/>
      <c r="S38" s="4"/>
    </row>
    <row r="39" spans="5:19">
      <c r="R39" s="4"/>
      <c r="S39" s="4"/>
    </row>
    <row r="40" spans="5:19" ht="15">
      <c r="R40" s="32"/>
    </row>
    <row r="41" spans="5:19" ht="15">
      <c r="R41" s="32"/>
    </row>
    <row r="42" spans="5:19" ht="15">
      <c r="R42" s="32"/>
    </row>
    <row r="43" spans="5:19" ht="15">
      <c r="R43" s="32"/>
    </row>
    <row r="44" spans="5:19" ht="15">
      <c r="R44" s="32"/>
    </row>
    <row r="45" spans="5:19" ht="15">
      <c r="R45" s="32"/>
    </row>
  </sheetData>
  <mergeCells count="1">
    <mergeCell ref="E12:N13"/>
  </mergeCells>
  <phoneticPr fontId="3" type="noConversion"/>
  <pageMargins left="0.35433070866141736" right="0.35433070866141736" top="0.11811023622047245" bottom="0.70866141732283472" header="0.31496062992125984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Weekly National</vt:lpstr>
      <vt:lpstr>Report</vt:lpstr>
      <vt:lpstr>Changes</vt:lpstr>
      <vt:lpstr>Base prices</vt:lpstr>
      <vt:lpstr>Unit Price</vt:lpstr>
      <vt:lpstr>National Index</vt:lpstr>
      <vt:lpstr>Changes!Print_Titles</vt:lpstr>
    </vt:vector>
  </TitlesOfParts>
  <Company>moet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Fatouch Price Indwx</dc:title>
  <dc:subject>2008</dc:subject>
  <dc:creator>rawad</dc:creator>
  <cp:lastModifiedBy>rawad</cp:lastModifiedBy>
  <cp:lastPrinted>2025-03-27T09:02:04Z</cp:lastPrinted>
  <dcterms:created xsi:type="dcterms:W3CDTF">2003-10-25T09:26:21Z</dcterms:created>
  <dcterms:modified xsi:type="dcterms:W3CDTF">2025-03-27T09:27:36Z</dcterms:modified>
</cp:coreProperties>
</file>