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20730" windowHeight="11760" tabRatio="795" activeTab="1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</sheets>
  <definedNames>
    <definedName name="_xlnm.Print_Titles" localSheetId="4">Changes!$14:$16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4"/>
  <c r="N16"/>
  <c r="M16"/>
  <c r="P16"/>
  <c r="P31" l="1"/>
  <c r="P26"/>
  <c r="P21"/>
  <c r="P19" i="7"/>
  <c r="C16" i="14" l="1"/>
  <c r="C18" s="1"/>
  <c r="C21"/>
  <c r="C23" s="1"/>
  <c r="G21" i="6" l="1"/>
  <c r="F21"/>
  <c r="E21"/>
  <c r="D21"/>
  <c r="G20"/>
  <c r="F20"/>
  <c r="E20"/>
  <c r="D20"/>
  <c r="G19"/>
  <c r="F19"/>
  <c r="E19"/>
  <c r="D19"/>
  <c r="G18"/>
  <c r="F18"/>
  <c r="E18"/>
  <c r="D18"/>
  <c r="Q18" i="7" l="1"/>
  <c r="C19"/>
  <c r="C21" s="1"/>
  <c r="Q15" i="14"/>
  <c r="C26" l="1"/>
  <c r="C28" s="1"/>
  <c r="P33" l="1"/>
  <c r="O31"/>
  <c r="O33" s="1"/>
  <c r="N31"/>
  <c r="N33" s="1"/>
  <c r="M31"/>
  <c r="M33" s="1"/>
  <c r="L31"/>
  <c r="L33" s="1"/>
  <c r="K31"/>
  <c r="K33" s="1"/>
  <c r="J31"/>
  <c r="J33" s="1"/>
  <c r="I31"/>
  <c r="I33" s="1"/>
  <c r="H31"/>
  <c r="H33" s="1"/>
  <c r="G31"/>
  <c r="G33" s="1"/>
  <c r="F31"/>
  <c r="F33" s="1"/>
  <c r="E31"/>
  <c r="E33" s="1"/>
  <c r="D31"/>
  <c r="D33" s="1"/>
  <c r="C31"/>
  <c r="C33" s="1"/>
  <c r="Q30"/>
  <c r="Q33" l="1"/>
  <c r="Q31"/>
  <c r="Q23" i="13" l="1"/>
  <c r="P23"/>
  <c r="O23"/>
  <c r="N23"/>
  <c r="M23"/>
  <c r="L23"/>
  <c r="K23"/>
  <c r="J23"/>
  <c r="I23"/>
  <c r="H23"/>
  <c r="G23"/>
  <c r="F23"/>
  <c r="E23"/>
  <c r="D23"/>
  <c r="C23"/>
  <c r="P21" i="7"/>
  <c r="O19"/>
  <c r="O21" s="1"/>
  <c r="N19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Q25" i="13"/>
  <c r="P25"/>
  <c r="O25"/>
  <c r="N25"/>
  <c r="M25"/>
  <c r="L25"/>
  <c r="K25"/>
  <c r="J25"/>
  <c r="I25"/>
  <c r="H25"/>
  <c r="G25"/>
  <c r="F25"/>
  <c r="E25"/>
  <c r="D25"/>
  <c r="C25"/>
  <c r="Q21"/>
  <c r="P21"/>
  <c r="O21"/>
  <c r="N21"/>
  <c r="M21"/>
  <c r="L21"/>
  <c r="K21"/>
  <c r="J21"/>
  <c r="I21"/>
  <c r="H21"/>
  <c r="G21"/>
  <c r="F21"/>
  <c r="E21"/>
  <c r="D21"/>
  <c r="C21"/>
  <c r="Q19"/>
  <c r="P19"/>
  <c r="O19"/>
  <c r="N19"/>
  <c r="M19"/>
  <c r="L19"/>
  <c r="K19"/>
  <c r="J19"/>
  <c r="I19"/>
  <c r="H19"/>
  <c r="G19"/>
  <c r="F19"/>
  <c r="E19"/>
  <c r="D19"/>
  <c r="C19"/>
  <c r="P28" i="14" l="1"/>
  <c r="O26"/>
  <c r="O28" s="1"/>
  <c r="N26"/>
  <c r="N28" s="1"/>
  <c r="M26"/>
  <c r="M28" s="1"/>
  <c r="L26"/>
  <c r="L28" s="1"/>
  <c r="K26"/>
  <c r="K28" s="1"/>
  <c r="J26"/>
  <c r="J28" s="1"/>
  <c r="I26"/>
  <c r="I28" s="1"/>
  <c r="H26"/>
  <c r="H28" s="1"/>
  <c r="G26"/>
  <c r="G28" s="1"/>
  <c r="F26"/>
  <c r="F28" s="1"/>
  <c r="E26"/>
  <c r="E28" s="1"/>
  <c r="D26"/>
  <c r="D28" s="1"/>
  <c r="P23"/>
  <c r="O21"/>
  <c r="O23" s="1"/>
  <c r="N21"/>
  <c r="N23" s="1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P18"/>
  <c r="O16"/>
  <c r="O18" s="1"/>
  <c r="N18"/>
  <c r="M18"/>
  <c r="L18"/>
  <c r="K16"/>
  <c r="K18" s="1"/>
  <c r="J16"/>
  <c r="J18" s="1"/>
  <c r="I16"/>
  <c r="I18" s="1"/>
  <c r="H16"/>
  <c r="H18" s="1"/>
  <c r="G16"/>
  <c r="G18" s="1"/>
  <c r="F16"/>
  <c r="F18" s="1"/>
  <c r="E16"/>
  <c r="E18" s="1"/>
  <c r="D16"/>
  <c r="D18" s="1"/>
  <c r="Q28" l="1"/>
  <c r="Q21" i="7"/>
  <c r="Q19"/>
  <c r="Q16" i="14"/>
  <c r="Q23"/>
  <c r="Q21"/>
  <c r="Q26"/>
  <c r="Q18"/>
</calcChain>
</file>

<file path=xl/sharedStrings.xml><?xml version="1.0" encoding="utf-8"?>
<sst xmlns="http://schemas.openxmlformats.org/spreadsheetml/2006/main" count="138" uniqueCount="47">
  <si>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</si>
  <si>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</si>
  <si>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</si>
  <si>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</si>
  <si>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</si>
  <si>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</si>
  <si>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</si>
  <si>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</si>
  <si>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</si>
  <si>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</si>
  <si>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</si>
  <si>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</si>
  <si>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</si>
  <si>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</si>
  <si>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</si>
  <si>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</si>
  <si>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</si>
  <si>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</si>
  <si>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</si>
  <si>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</si>
  <si>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</si>
  <si>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</si>
  <si>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</si>
  <si>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</si>
  <si>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</si>
  <si>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</si>
  <si>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</si>
  <si>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</si>
  <si>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</si>
  <si>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</si>
  <si>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</si>
  <si>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</si>
  <si>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</si>
  <si>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National Average Index</t>
  </si>
  <si>
    <t>Index Change</t>
  </si>
  <si>
    <t>Price Change</t>
  </si>
  <si>
    <t>National Weekly Average Price &amp; index of Fatouch 2024</t>
  </si>
  <si>
    <t>Weights(5th Feb-8th March 2024)</t>
  </si>
  <si>
    <t>11th-March</t>
  </si>
  <si>
    <t>18th-March</t>
  </si>
  <si>
    <t>26th-March</t>
  </si>
  <si>
    <t>2nd-April</t>
  </si>
  <si>
    <t>Fatouch 2024- Weekly Average Prices &amp; Index</t>
  </si>
  <si>
    <t>5th Feb-8th March 2024</t>
  </si>
  <si>
    <t>(base: 5th Feb-8th March 2024)</t>
  </si>
  <si>
    <t>National Changes in Fatouch's Vegetables Ingredients (2024)</t>
  </si>
  <si>
    <t>National Base Average Prices &amp; Index of Fatouch 2024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</si>
</sst>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28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3" fillId="0" borderId="0"/>
  </cellStyleXfs>
  <cellXfs count="1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4" fillId="0" borderId="0" xfId="0" applyFont="1"/>
    <xf numFmtId="0" fontId="15" fillId="0" borderId="0" xfId="0" applyFont="1"/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6" fillId="0" borderId="0" xfId="0" applyFont="1" applyAlignment="1">
      <alignment horizontal="left" readingOrder="1"/>
    </xf>
    <xf numFmtId="0" fontId="17" fillId="0" borderId="0" xfId="0" applyFont="1" applyBorder="1"/>
    <xf numFmtId="164" fontId="0" fillId="0" borderId="12" xfId="0" applyNumberFormat="1" applyBorder="1" applyAlignment="1">
      <alignment horizontal="center"/>
    </xf>
    <xf numFmtId="165" fontId="13" fillId="0" borderId="13" xfId="0" applyNumberFormat="1" applyFont="1" applyBorder="1" applyAlignment="1"/>
    <xf numFmtId="0" fontId="3" fillId="0" borderId="23" xfId="0" applyFont="1" applyBorder="1" applyAlignment="1">
      <alignment horizontal="center"/>
    </xf>
    <xf numFmtId="3" fontId="11" fillId="0" borderId="23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right"/>
    </xf>
    <xf numFmtId="0" fontId="3" fillId="0" borderId="25" xfId="0" applyFont="1" applyBorder="1" applyAlignment="1">
      <alignment horizontal="left"/>
    </xf>
    <xf numFmtId="0" fontId="11" fillId="0" borderId="28" xfId="0" applyFont="1" applyFill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4" fontId="3" fillId="3" borderId="29" xfId="0" applyNumberFormat="1" applyFont="1" applyFill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0" fontId="21" fillId="0" borderId="0" xfId="0" applyFont="1"/>
    <xf numFmtId="0" fontId="8" fillId="0" borderId="22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10" fontId="5" fillId="0" borderId="12" xfId="0" applyNumberFormat="1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4" fontId="3" fillId="3" borderId="29" xfId="0" applyNumberFormat="1" applyFont="1" applyFill="1" applyBorder="1" applyAlignment="1">
      <alignment horizontal="center"/>
    </xf>
    <xf numFmtId="4" fontId="12" fillId="0" borderId="37" xfId="0" applyNumberFormat="1" applyFont="1" applyFill="1" applyBorder="1" applyAlignment="1">
      <alignment horizontal="right"/>
    </xf>
    <xf numFmtId="4" fontId="12" fillId="0" borderId="23" xfId="0" applyNumberFormat="1" applyFont="1" applyFill="1" applyBorder="1" applyAlignment="1">
      <alignment horizontal="right"/>
    </xf>
    <xf numFmtId="4" fontId="12" fillId="0" borderId="31" xfId="0" applyNumberFormat="1" applyFont="1" applyFill="1" applyBorder="1" applyAlignment="1">
      <alignment horizontal="right"/>
    </xf>
    <xf numFmtId="4" fontId="12" fillId="0" borderId="33" xfId="0" applyNumberFormat="1" applyFont="1" applyFill="1" applyBorder="1" applyAlignment="1">
      <alignment horizontal="right"/>
    </xf>
    <xf numFmtId="4" fontId="24" fillId="0" borderId="38" xfId="0" applyNumberFormat="1" applyFont="1" applyFill="1" applyBorder="1" applyAlignment="1">
      <alignment horizontal="right"/>
    </xf>
    <xf numFmtId="4" fontId="24" fillId="0" borderId="12" xfId="0" applyNumberFormat="1" applyFont="1" applyFill="1" applyBorder="1" applyAlignment="1">
      <alignment horizontal="right"/>
    </xf>
    <xf numFmtId="4" fontId="24" fillId="0" borderId="32" xfId="0" applyNumberFormat="1" applyFont="1" applyFill="1" applyBorder="1" applyAlignment="1">
      <alignment horizontal="right"/>
    </xf>
    <xf numFmtId="4" fontId="24" fillId="0" borderId="34" xfId="0" applyNumberFormat="1" applyFont="1" applyFill="1" applyBorder="1" applyAlignment="1">
      <alignment horizontal="right"/>
    </xf>
    <xf numFmtId="10" fontId="25" fillId="0" borderId="28" xfId="0" applyNumberFormat="1" applyFont="1" applyFill="1" applyBorder="1" applyAlignment="1">
      <alignment horizontal="right"/>
    </xf>
    <xf numFmtId="10" fontId="25" fillId="0" borderId="15" xfId="1" applyNumberFormat="1" applyFont="1" applyBorder="1" applyAlignment="1">
      <alignment horizontal="right"/>
    </xf>
    <xf numFmtId="0" fontId="20" fillId="0" borderId="35" xfId="0" applyFont="1" applyBorder="1" applyAlignment="1">
      <alignment horizontal="left"/>
    </xf>
    <xf numFmtId="0" fontId="20" fillId="0" borderId="36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4" fillId="0" borderId="0" xfId="1" applyNumberFormat="1" applyFont="1"/>
    <xf numFmtId="0" fontId="27" fillId="0" borderId="30" xfId="0" applyFont="1" applyBorder="1" applyAlignment="1">
      <alignment horizontal="left"/>
    </xf>
    <xf numFmtId="10" fontId="5" fillId="0" borderId="39" xfId="0" applyNumberFormat="1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3" fontId="11" fillId="0" borderId="41" xfId="0" applyNumberFormat="1" applyFont="1" applyBorder="1" applyAlignment="1">
      <alignment horizontal="center"/>
    </xf>
    <xf numFmtId="3" fontId="3" fillId="0" borderId="41" xfId="0" applyNumberFormat="1" applyFont="1" applyBorder="1" applyAlignment="1">
      <alignment horizontal="center"/>
    </xf>
    <xf numFmtId="3" fontId="5" fillId="0" borderId="42" xfId="0" applyNumberFormat="1" applyFont="1" applyFill="1" applyBorder="1" applyAlignment="1">
      <alignment horizontal="center"/>
    </xf>
    <xf numFmtId="10" fontId="5" fillId="0" borderId="44" xfId="0" applyNumberFormat="1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4" fontId="3" fillId="0" borderId="46" xfId="0" applyNumberFormat="1" applyFont="1" applyBorder="1" applyAlignment="1">
      <alignment horizontal="center"/>
    </xf>
    <xf numFmtId="4" fontId="3" fillId="3" borderId="47" xfId="0" applyNumberFormat="1" applyFont="1" applyFill="1" applyBorder="1"/>
    <xf numFmtId="10" fontId="25" fillId="0" borderId="48" xfId="0" applyNumberFormat="1" applyFont="1" applyFill="1" applyBorder="1" applyAlignment="1">
      <alignment horizontal="right"/>
    </xf>
    <xf numFmtId="4" fontId="12" fillId="0" borderId="49" xfId="0" applyNumberFormat="1" applyFont="1" applyFill="1" applyBorder="1" applyAlignment="1">
      <alignment horizontal="right"/>
    </xf>
    <xf numFmtId="4" fontId="24" fillId="0" borderId="19" xfId="0" applyNumberFormat="1" applyFont="1" applyFill="1" applyBorder="1" applyAlignment="1">
      <alignment horizontal="right"/>
    </xf>
    <xf numFmtId="10" fontId="25" fillId="0" borderId="50" xfId="0" applyNumberFormat="1" applyFont="1" applyFill="1" applyBorder="1" applyAlignment="1">
      <alignment horizontal="right"/>
    </xf>
    <xf numFmtId="0" fontId="8" fillId="2" borderId="25" xfId="0" applyFont="1" applyFill="1" applyBorder="1" applyAlignment="1">
      <alignment horizontal="left"/>
    </xf>
    <xf numFmtId="0" fontId="8" fillId="3" borderId="27" xfId="0" applyFont="1" applyFill="1" applyBorder="1"/>
    <xf numFmtId="2" fontId="2" fillId="0" borderId="12" xfId="0" applyNumberFormat="1" applyFont="1" applyBorder="1"/>
    <xf numFmtId="2" fontId="2" fillId="4" borderId="12" xfId="0" applyNumberFormat="1" applyFont="1" applyFill="1" applyBorder="1" applyAlignment="1">
      <alignment horizontal="right"/>
    </xf>
    <xf numFmtId="0" fontId="8" fillId="0" borderId="40" xfId="0" applyFont="1" applyBorder="1" applyAlignment="1">
      <alignment horizontal="left"/>
    </xf>
    <xf numFmtId="0" fontId="8" fillId="2" borderId="43" xfId="0" applyFont="1" applyFill="1" applyBorder="1" applyAlignment="1">
      <alignment horizontal="left"/>
    </xf>
    <xf numFmtId="0" fontId="11" fillId="0" borderId="39" xfId="0" applyFont="1" applyFill="1" applyBorder="1" applyAlignment="1">
      <alignment horizontal="center"/>
    </xf>
    <xf numFmtId="164" fontId="3" fillId="0" borderId="3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39" xfId="0" applyNumberFormat="1" applyFont="1" applyFill="1" applyBorder="1" applyAlignment="1">
      <alignment horizontal="center"/>
    </xf>
    <xf numFmtId="0" fontId="8" fillId="3" borderId="45" xfId="0" applyFont="1" applyFill="1" applyBorder="1"/>
    <xf numFmtId="0" fontId="25" fillId="0" borderId="52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10" fontId="25" fillId="0" borderId="21" xfId="0" applyNumberFormat="1" applyFont="1" applyFill="1" applyBorder="1" applyAlignment="1">
      <alignment horizontal="right"/>
    </xf>
    <xf numFmtId="10" fontId="25" fillId="0" borderId="54" xfId="0" applyNumberFormat="1" applyFont="1" applyFill="1" applyBorder="1" applyAlignment="1">
      <alignment horizontal="right"/>
    </xf>
    <xf numFmtId="10" fontId="25" fillId="0" borderId="51" xfId="0" applyNumberFormat="1" applyFont="1" applyFill="1" applyBorder="1" applyAlignment="1">
      <alignment horizontal="right"/>
    </xf>
    <xf numFmtId="10" fontId="25" fillId="0" borderId="55" xfId="1" applyNumberFormat="1" applyFont="1" applyBorder="1" applyAlignment="1">
      <alignment horizontal="right"/>
    </xf>
    <xf numFmtId="0" fontId="20" fillId="0" borderId="56" xfId="0" applyFont="1" applyBorder="1" applyAlignment="1">
      <alignment horizontal="left"/>
    </xf>
    <xf numFmtId="0" fontId="26" fillId="0" borderId="57" xfId="0" applyFont="1" applyBorder="1" applyAlignment="1">
      <alignment horizontal="center"/>
    </xf>
    <xf numFmtId="4" fontId="24" fillId="0" borderId="58" xfId="0" applyNumberFormat="1" applyFont="1" applyFill="1" applyBorder="1" applyAlignment="1">
      <alignment horizontal="right"/>
    </xf>
    <xf numFmtId="4" fontId="24" fillId="0" borderId="59" xfId="0" applyNumberFormat="1" applyFont="1" applyFill="1" applyBorder="1" applyAlignment="1">
      <alignment horizontal="right"/>
    </xf>
    <xf numFmtId="4" fontId="24" fillId="0" borderId="60" xfId="0" applyNumberFormat="1" applyFont="1" applyFill="1" applyBorder="1" applyAlignment="1">
      <alignment horizontal="right"/>
    </xf>
    <xf numFmtId="4" fontId="24" fillId="0" borderId="61" xfId="0" applyNumberFormat="1" applyFont="1" applyFill="1" applyBorder="1" applyAlignment="1">
      <alignment horizontal="right"/>
    </xf>
    <xf numFmtId="4" fontId="24" fillId="0" borderId="62" xfId="0" applyNumberFormat="1" applyFont="1" applyFill="1" applyBorder="1" applyAlignment="1">
      <alignment horizontal="right"/>
    </xf>
    <xf numFmtId="0" fontId="20" fillId="0" borderId="11" xfId="0" applyFont="1" applyBorder="1" applyAlignment="1">
      <alignment horizontal="left"/>
    </xf>
    <xf numFmtId="0" fontId="26" fillId="0" borderId="9" xfId="0" applyFont="1" applyBorder="1" applyAlignment="1">
      <alignment horizontal="center"/>
    </xf>
    <xf numFmtId="4" fontId="24" fillId="0" borderId="63" xfId="0" applyNumberFormat="1" applyFont="1" applyFill="1" applyBorder="1" applyAlignment="1">
      <alignment horizontal="right"/>
    </xf>
    <xf numFmtId="4" fontId="24" fillId="0" borderId="64" xfId="0" applyNumberFormat="1" applyFont="1" applyFill="1" applyBorder="1" applyAlignment="1">
      <alignment horizontal="right"/>
    </xf>
    <xf numFmtId="4" fontId="24" fillId="0" borderId="65" xfId="0" applyNumberFormat="1" applyFont="1" applyFill="1" applyBorder="1" applyAlignment="1">
      <alignment horizontal="right"/>
    </xf>
    <xf numFmtId="4" fontId="24" fillId="0" borderId="66" xfId="0" applyNumberFormat="1" applyFont="1" applyFill="1" applyBorder="1" applyAlignment="1">
      <alignment horizontal="right"/>
    </xf>
    <xf numFmtId="4" fontId="24" fillId="0" borderId="10" xfId="0" applyNumberFormat="1" applyFont="1" applyFill="1" applyBorder="1" applyAlignment="1">
      <alignment horizontal="right"/>
    </xf>
    <xf numFmtId="4" fontId="5" fillId="2" borderId="44" xfId="0" applyNumberFormat="1" applyFont="1" applyFill="1" applyBorder="1" applyAlignment="1">
      <alignment horizontal="right"/>
    </xf>
    <xf numFmtId="0" fontId="19" fillId="2" borderId="67" xfId="0" applyFont="1" applyFill="1" applyBorder="1" applyAlignment="1"/>
    <xf numFmtId="0" fontId="19" fillId="2" borderId="68" xfId="0" applyFont="1" applyFill="1" applyBorder="1" applyAlignment="1"/>
    <xf numFmtId="0" fontId="19" fillId="2" borderId="69" xfId="0" applyFont="1" applyFill="1" applyBorder="1" applyAlignment="1"/>
    <xf numFmtId="0" fontId="12" fillId="0" borderId="56" xfId="0" applyFont="1" applyBorder="1"/>
    <xf numFmtId="0" fontId="8" fillId="0" borderId="72" xfId="0" applyFont="1" applyBorder="1" applyAlignment="1">
      <alignment horizontal="center"/>
    </xf>
    <xf numFmtId="0" fontId="0" fillId="0" borderId="7" xfId="0" applyBorder="1"/>
    <xf numFmtId="0" fontId="12" fillId="0" borderId="36" xfId="0" applyFont="1" applyBorder="1"/>
    <xf numFmtId="0" fontId="20" fillId="0" borderId="32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2" fontId="3" fillId="0" borderId="32" xfId="0" applyNumberFormat="1" applyFont="1" applyFill="1" applyBorder="1" applyAlignment="1">
      <alignment horizontal="center"/>
    </xf>
    <xf numFmtId="165" fontId="3" fillId="0" borderId="19" xfId="0" applyNumberFormat="1" applyFont="1" applyBorder="1" applyAlignment="1"/>
    <xf numFmtId="165" fontId="13" fillId="0" borderId="26" xfId="0" applyNumberFormat="1" applyFont="1" applyBorder="1" applyAlignment="1"/>
    <xf numFmtId="167" fontId="2" fillId="0" borderId="25" xfId="0" applyNumberFormat="1" applyFont="1" applyBorder="1" applyAlignment="1">
      <alignment horizontal="right"/>
    </xf>
    <xf numFmtId="2" fontId="2" fillId="0" borderId="32" xfId="0" applyNumberFormat="1" applyFont="1" applyBorder="1"/>
    <xf numFmtId="165" fontId="4" fillId="0" borderId="19" xfId="0" applyNumberFormat="1" applyFont="1" applyBorder="1"/>
    <xf numFmtId="167" fontId="2" fillId="4" borderId="36" xfId="0" applyNumberFormat="1" applyFont="1" applyFill="1" applyBorder="1"/>
    <xf numFmtId="2" fontId="2" fillId="4" borderId="32" xfId="0" applyNumberFormat="1" applyFont="1" applyFill="1" applyBorder="1" applyAlignment="1">
      <alignment horizontal="right"/>
    </xf>
    <xf numFmtId="10" fontId="4" fillId="4" borderId="20" xfId="0" applyNumberFormat="1" applyFont="1" applyFill="1" applyBorder="1"/>
    <xf numFmtId="10" fontId="4" fillId="4" borderId="26" xfId="0" applyNumberFormat="1" applyFont="1" applyFill="1" applyBorder="1"/>
    <xf numFmtId="167" fontId="2" fillId="0" borderId="25" xfId="0" applyNumberFormat="1" applyFont="1" applyBorder="1"/>
    <xf numFmtId="10" fontId="4" fillId="0" borderId="19" xfId="0" applyNumberFormat="1" applyFont="1" applyBorder="1"/>
    <xf numFmtId="10" fontId="4" fillId="0" borderId="26" xfId="0" applyNumberFormat="1" applyFont="1" applyBorder="1"/>
    <xf numFmtId="0" fontId="3" fillId="0" borderId="0" xfId="0" applyFont="1" applyBorder="1"/>
    <xf numFmtId="4" fontId="3" fillId="5" borderId="28" xfId="0" applyNumberFormat="1" applyFont="1" applyFill="1" applyBorder="1" applyAlignment="1">
      <alignment horizontal="center"/>
    </xf>
    <xf numFmtId="0" fontId="0" fillId="5" borderId="0" xfId="0" applyFill="1"/>
    <xf numFmtId="10" fontId="5" fillId="0" borderId="26" xfId="0" applyNumberFormat="1" applyFont="1" applyFill="1" applyBorder="1" applyAlignment="1">
      <alignment horizontal="center"/>
    </xf>
    <xf numFmtId="10" fontId="5" fillId="5" borderId="12" xfId="0" applyNumberFormat="1" applyFont="1" applyFill="1" applyBorder="1" applyAlignment="1">
      <alignment horizontal="center"/>
    </xf>
    <xf numFmtId="167" fontId="2" fillId="0" borderId="27" xfId="0" applyNumberFormat="1" applyFont="1" applyBorder="1"/>
    <xf numFmtId="2" fontId="2" fillId="0" borderId="28" xfId="0" applyNumberFormat="1" applyFont="1" applyBorder="1"/>
    <xf numFmtId="2" fontId="2" fillId="0" borderId="48" xfId="0" applyNumberFormat="1" applyFont="1" applyBorder="1"/>
    <xf numFmtId="10" fontId="4" fillId="0" borderId="50" xfId="0" applyNumberFormat="1" applyFont="1" applyBorder="1"/>
    <xf numFmtId="10" fontId="4" fillId="0" borderId="73" xfId="0" applyNumberFormat="1" applyFont="1" applyBorder="1"/>
    <xf numFmtId="10" fontId="4" fillId="0" borderId="28" xfId="0" applyNumberFormat="1" applyFont="1" applyBorder="1"/>
    <xf numFmtId="10" fontId="4" fillId="0" borderId="29" xfId="0" applyNumberFormat="1" applyFont="1" applyBorder="1"/>
    <xf numFmtId="2" fontId="18" fillId="3" borderId="1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/>
    </xf>
    <xf numFmtId="0" fontId="19" fillId="2" borderId="69" xfId="0" applyFont="1" applyFill="1" applyBorder="1" applyAlignment="1">
      <alignment horizontal="center"/>
    </xf>
    <xf numFmtId="0" fontId="19" fillId="2" borderId="68" xfId="0" applyFont="1" applyFill="1" applyBorder="1" applyAlignment="1">
      <alignment horizontal="center"/>
    </xf>
    <xf numFmtId="0" fontId="19" fillId="2" borderId="70" xfId="0" applyFont="1" applyFill="1" applyBorder="1" applyAlignment="1">
      <alignment horizontal="center"/>
    </xf>
    <xf numFmtId="0" fontId="19" fillId="2" borderId="71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FBFECE"/>
      <color rgb="FFBCE292"/>
      <color rgb="FFB5EBCB"/>
      <color rgb="FFCCFFCC"/>
      <color rgb="FF66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- 2024</a:t>
            </a:r>
          </a:p>
        </c:rich>
      </c:tx>
      <c:layout>
        <c:manualLayout>
          <c:xMode val="edge"/>
          <c:yMode val="edge"/>
          <c:x val="0.42059797667916132"/>
          <c:y val="0.1961483550874545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456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F24-4048-85A7-D253FC0B78A5}"/>
              </c:ext>
            </c:extLst>
          </c:dPt>
          <c:dPt>
            <c:idx val="2"/>
            <c:spPr>
              <a:gradFill rotWithShape="0">
                <a:gsLst>
                  <a:gs pos="0">
                    <a:schemeClr val="tx2">
                      <a:lumMod val="20000"/>
                      <a:lumOff val="8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24-4048-85A7-D253FC0B78A5}"/>
              </c:ext>
            </c:extLst>
          </c:dPt>
          <c:dPt>
            <c:idx val="3"/>
            <c:spPr>
              <a:gradFill rotWithShape="0"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F24-4048-85A7-D253FC0B78A5}"/>
              </c:ext>
            </c:extLst>
          </c:dPt>
          <c:dPt>
            <c:idx val="4"/>
            <c:spPr>
              <a:gradFill rotWithShape="0">
                <a:gsLst>
                  <a:gs pos="0">
                    <a:schemeClr val="accent6">
                      <a:lumMod val="60000"/>
                      <a:lumOff val="4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24-4048-85A7-D253FC0B78A5}"/>
              </c:ext>
            </c:extLst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4-4048-85A7-D253FC0B78A5}"/>
                </c:ext>
              </c:extLst>
            </c:dLbl>
            <c:dLbl>
              <c:idx val="1"/>
              <c:layout>
                <c:manualLayout>
                  <c:x val="4.8837973586054499E-17"/>
                  <c:y val="4.011816733231938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4-4048-85A7-D253FC0B78A5}"/>
                </c:ext>
              </c:extLst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4-4048-85A7-D253FC0B78A5}"/>
                </c:ext>
              </c:extLst>
            </c:dLbl>
            <c:dLbl>
              <c:idx val="3"/>
              <c:layout>
                <c:manualLayout>
                  <c:x val="0"/>
                  <c:y val="3.438700057055989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4-4048-85A7-D253FC0B78A5}"/>
                </c:ext>
              </c:extLst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4-4048-85A7-D253FC0B78A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Val val="1"/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Report!$A$17:$A$21</c:f>
              <c:strCache>
                <c:ptCount val="5"/>
                <c:pt idx="0">
                  <c:v>5th Feb-8th March 2024</c:v>
                </c:pt>
                <c:pt idx="1">
                  <c:v>11/03/2024</c:v>
                </c:pt>
                <c:pt idx="2">
                  <c:v>18/03/2024</c:v>
                </c:pt>
                <c:pt idx="3">
                  <c:v>26/03/2024</c:v>
                </c:pt>
                <c:pt idx="4">
                  <c:v>02/04/2024</c:v>
                </c:pt>
              </c:strCache>
            </c:strRef>
          </c:cat>
          <c:val>
            <c:numRef>
              <c:f>Report!$B$17:$B$21</c:f>
              <c:numCache>
                <c:formatCode>0.00</c:formatCode>
                <c:ptCount val="5"/>
                <c:pt idx="0">
                  <c:v>52683.08066289602</c:v>
                </c:pt>
                <c:pt idx="1">
                  <c:v>54518.650168047287</c:v>
                </c:pt>
                <c:pt idx="2">
                  <c:v>53140.555485507612</c:v>
                </c:pt>
                <c:pt idx="3">
                  <c:v>52660.551906142529</c:v>
                </c:pt>
                <c:pt idx="4">
                  <c:v>51522.480517253643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F24-4048-85A7-D253FC0B78A5}"/>
            </c:ext>
          </c:extLst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Report!$A$17:$A$21</c:f>
              <c:strCache>
                <c:ptCount val="5"/>
                <c:pt idx="0">
                  <c:v>5th Feb-8th March 2024</c:v>
                </c:pt>
                <c:pt idx="1">
                  <c:v>11/03/2024</c:v>
                </c:pt>
                <c:pt idx="2">
                  <c:v>18/03/2024</c:v>
                </c:pt>
                <c:pt idx="3">
                  <c:v>26/03/2024</c:v>
                </c:pt>
                <c:pt idx="4">
                  <c:v>02/04/2024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24-4048-85A7-D253FC0B78A5}"/>
            </c:ext>
          </c:extLst>
        </c:ser>
        <c:axId val="104071936"/>
        <c:axId val="104073472"/>
      </c:barChart>
      <c:catAx>
        <c:axId val="1040719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073472"/>
        <c:crosses val="autoZero"/>
        <c:auto val="1"/>
        <c:lblAlgn val="ctr"/>
        <c:lblOffset val="100"/>
        <c:tickLblSkip val="1"/>
        <c:tickMarkSkip val="1"/>
      </c:catAx>
      <c:valAx>
        <c:axId val="104073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7306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071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4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0.32696107530086993"/>
          <c:y val="0.94687615746707565"/>
          <c:w val="0.39021954423529231"/>
          <c:h val="4.46927374301699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899232025983521E-2"/>
          <c:y val="0.3083176602924696"/>
          <c:w val="0.92335295439714737"/>
          <c:h val="0.60476400449944223"/>
        </c:manualLayout>
      </c:layout>
      <c:lineChart>
        <c:grouping val="standard"/>
        <c:ser>
          <c:idx val="0"/>
          <c:order val="0"/>
          <c:tx>
            <c:v>Fluctuation vs base period</c:v>
          </c:tx>
          <c:cat>
            <c:numRef>
              <c:f>Report!$A$18:$A$21</c:f>
              <c:numCache>
                <c:formatCode>dd/mm/yyyy;@</c:formatCode>
                <c:ptCount val="4"/>
                <c:pt idx="0">
                  <c:v>45362</c:v>
                </c:pt>
                <c:pt idx="1">
                  <c:v>45369</c:v>
                </c:pt>
                <c:pt idx="2">
                  <c:v>45377</c:v>
                </c:pt>
                <c:pt idx="3">
                  <c:v>45384</c:v>
                </c:pt>
              </c:numCache>
            </c:numRef>
          </c:cat>
          <c:val>
            <c:numRef>
              <c:f>Report!$D$18:$D$21</c:f>
              <c:numCache>
                <c:formatCode>0.00%</c:formatCode>
                <c:ptCount val="4"/>
                <c:pt idx="0">
                  <c:v>2.6334801386434917E-2</c:v>
                </c:pt>
                <c:pt idx="1">
                  <c:v>5.4575296463099223E-3</c:v>
                </c:pt>
                <c:pt idx="2">
                  <c:v>-3.8206747187081191E-3</c:v>
                </c:pt>
                <c:pt idx="3">
                  <c:v>-1.9767598600769674E-2</c:v>
                </c:pt>
              </c:numCache>
            </c:numRef>
          </c:val>
        </c:ser>
        <c:ser>
          <c:idx val="1"/>
          <c:order val="1"/>
          <c:tx>
            <c:v>Weekly fluctuations</c:v>
          </c:tx>
          <c:cat>
            <c:numRef>
              <c:f>Report!$A$18:$A$21</c:f>
              <c:numCache>
                <c:formatCode>dd/mm/yyyy;@</c:formatCode>
                <c:ptCount val="4"/>
                <c:pt idx="0">
                  <c:v>45362</c:v>
                </c:pt>
                <c:pt idx="1">
                  <c:v>45369</c:v>
                </c:pt>
                <c:pt idx="2">
                  <c:v>45377</c:v>
                </c:pt>
                <c:pt idx="3">
                  <c:v>45384</c:v>
                </c:pt>
              </c:numCache>
            </c:numRef>
          </c:cat>
          <c:val>
            <c:numRef>
              <c:f>Report!$E$18:$E$21</c:f>
              <c:numCache>
                <c:formatCode>0.00%</c:formatCode>
                <c:ptCount val="4"/>
                <c:pt idx="0">
                  <c:v>2.6334801386434917E-2</c:v>
                </c:pt>
                <c:pt idx="1">
                  <c:v>-2.034158026398657E-2</c:v>
                </c:pt>
                <c:pt idx="2">
                  <c:v>-9.2278431375235927E-3</c:v>
                </c:pt>
                <c:pt idx="3">
                  <c:v>-1.6008085569893211E-2</c:v>
                </c:pt>
              </c:numCache>
            </c:numRef>
          </c:val>
        </c:ser>
        <c:marker val="1"/>
        <c:axId val="104346752"/>
        <c:axId val="104348288"/>
      </c:lineChart>
      <c:dateAx>
        <c:axId val="104346752"/>
        <c:scaling>
          <c:orientation val="minMax"/>
        </c:scaling>
        <c:axPos val="b"/>
        <c:minorGridlines/>
        <c:numFmt formatCode="[$-1020000]B1d\ mmmm\ yyyy;@" sourceLinked="0"/>
        <c:majorTickMark val="cross"/>
        <c:minorTickMark val="cross"/>
        <c:tickLblPos val="nextTo"/>
        <c:spPr>
          <a:noFill/>
          <a:ln>
            <a:solidFill>
              <a:srgbClr val="000000"/>
            </a:solidFill>
          </a:ln>
        </c:spPr>
        <c:txPr>
          <a:bodyPr rot="2700000"/>
          <a:lstStyle/>
          <a:p>
            <a:pPr>
              <a:defRPr/>
            </a:pPr>
            <a:endParaRPr lang="en-US"/>
          </a:p>
        </c:txPr>
        <c:crossAx val="104348288"/>
        <c:crosses val="autoZero"/>
        <c:auto val="1"/>
        <c:lblOffset val="100"/>
        <c:majorUnit val="7"/>
        <c:majorTimeUnit val="days"/>
        <c:minorUnit val="1"/>
        <c:minorTimeUnit val="days"/>
      </c:dateAx>
      <c:valAx>
        <c:axId val="104348288"/>
        <c:scaling>
          <c:orientation val="minMax"/>
          <c:max val="4.0000000000000015E-2"/>
          <c:min val="-3.0000000000000002E-2"/>
        </c:scaling>
        <c:axPos val="l"/>
        <c:majorGridlines/>
        <c:numFmt formatCode="0.00%" sourceLinked="1"/>
        <c:tickLblPos val="nextTo"/>
        <c:crossAx val="104346752"/>
        <c:crosses val="autoZero"/>
        <c:crossBetween val="midCat"/>
        <c:majorUnit val="5.0000000000000018E-3"/>
      </c:valAx>
      <c:spPr>
        <a:gradFill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r"/>
      <c:layout>
        <c:manualLayout>
          <c:xMode val="edge"/>
          <c:yMode val="edge"/>
          <c:x val="0.36178773649774548"/>
          <c:y val="0.92269921259843768"/>
          <c:w val="0.18104015497628545"/>
          <c:h val="6.8887289088863893E-2"/>
        </c:manualLayout>
      </c:layout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123825</xdr:rowOff>
    </xdr:to>
    <xdr:pic>
      <xdr:nvPicPr>
        <xdr:cNvPr id="3" name="Picture 57" descr="Moet Logo_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142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9523</xdr:colOff>
      <xdr:row>6</xdr:row>
      <xdr:rowOff>133350</xdr:rowOff>
    </xdr:to>
    <xdr:pic>
      <xdr:nvPicPr>
        <xdr:cNvPr id="3" name="Picture 57" descr="Moet Logo_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48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83918" cy="6736237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="" xmlns:a16="http://schemas.microsoft.com/office/drawing/2014/main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6" name="Picture 2" descr="Moet Logo_En">
          <a:extLst xmlns:a="http://schemas.openxmlformats.org/drawingml/2006/main">
            <a:ext uri="{FF2B5EF4-FFF2-40B4-BE49-F238E27FC236}">
              <a16:creationId xmlns="" xmlns:a16="http://schemas.microsoft.com/office/drawing/2014/main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9459"/>
    <xdr:ext cx="9583918" cy="666750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="" xmlns:a16="http://schemas.microsoft.com/office/drawing/2014/main" id="{D36479DB-2616-46BD-9AE2-5F92AF1FA0F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9409" y="0"/>
          <a:ext cx="1369786" cy="872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0.36168</cdr:x>
      <cdr:y>0.15906</cdr:y>
    </cdr:from>
    <cdr:to>
      <cdr:x>0.7582</cdr:x>
      <cdr:y>0.22239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6314" y="1060516"/>
          <a:ext cx="3800181" cy="422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0.41393</cdr:x>
      <cdr:y>0.12077</cdr:y>
    </cdr:from>
    <cdr:to>
      <cdr:x>0.6916</cdr:x>
      <cdr:y>0.16642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67112" y="805206"/>
          <a:ext cx="2661109" cy="304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 fontAlgn="base"/>
          <a:r>
            <a:rPr lang="en-US" sz="1200" b="1" i="0" baseline="0">
              <a:latin typeface="Arial" pitchFamily="34" charset="0"/>
              <a:ea typeface="+mn-ea"/>
              <a:cs typeface="Arial" pitchFamily="34" charset="0"/>
            </a:rPr>
            <a:t>National fatouch Index - 2024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33"/>
  <sheetViews>
    <sheetView topLeftCell="A13" zoomScaleNormal="100" workbookViewId="0">
      <selection activeCell="G44" sqref="G44"/>
    </sheetView>
  </sheetViews>
  <sheetFormatPr defaultRowHeight="12.75"/>
  <cols>
    <col min="1" max="1" width="23.7109375" customWidth="1"/>
    <col min="2" max="2" width="9" customWidth="1"/>
    <col min="3" max="3" width="6.85546875" customWidth="1"/>
    <col min="4" max="5" width="6.5703125" customWidth="1"/>
    <col min="6" max="6" width="7.5703125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4" width="7.7109375" customWidth="1"/>
    <col min="15" max="15" width="6.28515625" customWidth="1"/>
    <col min="16" max="16" width="8.7109375" customWidth="1"/>
    <col min="17" max="17" width="8.5703125" customWidth="1"/>
  </cols>
  <sheetData>
    <row r="2" spans="1:17" ht="21.75" customHeight="1"/>
    <row r="4" spans="1:17" ht="26.25" customHeight="1"/>
    <row r="7" spans="1:17">
      <c r="A7" s="38" t="s">
        <v>31</v>
      </c>
    </row>
    <row r="8" spans="1:17">
      <c r="A8" s="38" t="s">
        <v>30</v>
      </c>
    </row>
    <row r="9" spans="1:17">
      <c r="A9" s="35"/>
      <c r="B9" s="36"/>
      <c r="C9" s="37"/>
      <c r="D9" s="37"/>
      <c r="E9" s="170" t="s">
        <v>36</v>
      </c>
      <c r="F9" s="170"/>
      <c r="G9" s="170"/>
      <c r="H9" s="170"/>
      <c r="I9" s="170"/>
      <c r="J9" s="170"/>
      <c r="K9" s="170"/>
      <c r="L9" s="170"/>
      <c r="M9" s="170"/>
      <c r="N9" s="170"/>
      <c r="O9" s="37"/>
      <c r="P9" s="37"/>
      <c r="Q9" s="36"/>
    </row>
    <row r="10" spans="1:17">
      <c r="A10" s="39">
        <v>1000</v>
      </c>
      <c r="B10" s="6"/>
      <c r="C10" s="15"/>
      <c r="D10" s="15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5"/>
      <c r="P10" s="15"/>
      <c r="Q10" s="6"/>
    </row>
    <row r="11" spans="1:17" ht="13.5" thickBot="1">
      <c r="A11" s="1"/>
      <c r="B11" s="6"/>
      <c r="C11" s="14" t="s">
        <v>14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6" t="s">
        <v>16</v>
      </c>
    </row>
    <row r="12" spans="1:17">
      <c r="A12" s="2"/>
      <c r="B12" s="51" t="s">
        <v>19</v>
      </c>
      <c r="C12" s="52">
        <v>50</v>
      </c>
      <c r="D12" s="52">
        <v>50</v>
      </c>
      <c r="E12" s="52">
        <v>15</v>
      </c>
      <c r="F12" s="52">
        <v>10</v>
      </c>
      <c r="G12" s="52">
        <v>50</v>
      </c>
      <c r="H12" s="52">
        <v>50</v>
      </c>
      <c r="I12" s="52">
        <v>30</v>
      </c>
      <c r="J12" s="52">
        <v>10</v>
      </c>
      <c r="K12" s="52">
        <v>20</v>
      </c>
      <c r="L12" s="52">
        <v>20</v>
      </c>
      <c r="M12" s="52">
        <v>15</v>
      </c>
      <c r="N12" s="52">
        <v>5</v>
      </c>
      <c r="O12" s="52">
        <v>5</v>
      </c>
      <c r="P12" s="53">
        <v>30</v>
      </c>
      <c r="Q12" s="55">
        <v>360</v>
      </c>
    </row>
    <row r="13" spans="1:17" ht="16.5" thickBot="1">
      <c r="A13" s="2"/>
      <c r="B13" s="11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2" t="s">
        <v>13</v>
      </c>
      <c r="Q13" s="15"/>
    </row>
    <row r="14" spans="1:17" ht="16.5" thickBot="1">
      <c r="A14" s="2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15"/>
    </row>
    <row r="15" spans="1:17">
      <c r="A15" s="64" t="s">
        <v>21</v>
      </c>
      <c r="B15" s="42" t="s">
        <v>17</v>
      </c>
      <c r="C15" s="43">
        <v>78374.399999999994</v>
      </c>
      <c r="D15" s="43">
        <v>107724.4</v>
      </c>
      <c r="E15" s="43">
        <v>104245.20000000001</v>
      </c>
      <c r="F15" s="43">
        <v>98917.857142857145</v>
      </c>
      <c r="G15" s="43">
        <v>40291</v>
      </c>
      <c r="H15" s="43">
        <v>127299.86666666665</v>
      </c>
      <c r="I15" s="43">
        <v>183737</v>
      </c>
      <c r="J15" s="43">
        <v>162632.79999999999</v>
      </c>
      <c r="K15" s="43">
        <v>132416.33333333334</v>
      </c>
      <c r="L15" s="43">
        <v>118166.33333333334</v>
      </c>
      <c r="M15" s="44">
        <v>13455000</v>
      </c>
      <c r="N15" s="44">
        <v>1000000</v>
      </c>
      <c r="O15" s="44">
        <v>71631.857142857145</v>
      </c>
      <c r="P15" s="44">
        <v>46000</v>
      </c>
      <c r="Q15" s="45">
        <f>SUM(C15:P15)</f>
        <v>15726437.047619047</v>
      </c>
    </row>
    <row r="16" spans="1:17">
      <c r="A16" s="102" t="s">
        <v>22</v>
      </c>
      <c r="B16" s="65" t="s">
        <v>14</v>
      </c>
      <c r="C16" s="66">
        <f>C15*$C$12/$A$10</f>
        <v>3918.7199999999993</v>
      </c>
      <c r="D16" s="66">
        <f>D15*$D$12/$A$10</f>
        <v>5386.22</v>
      </c>
      <c r="E16" s="66">
        <f>E15*$E$12/$A$10</f>
        <v>1563.6780000000003</v>
      </c>
      <c r="F16" s="66">
        <f>F15*$F$12/300</f>
        <v>3297.261904761905</v>
      </c>
      <c r="G16" s="66">
        <f>G15*$G$12/$A$10</f>
        <v>2014.55</v>
      </c>
      <c r="H16" s="66">
        <f>H15*$H$12/$A$10</f>
        <v>6364.9933333333329</v>
      </c>
      <c r="I16" s="66">
        <f>I15*$I$12/$A$10</f>
        <v>5512.11</v>
      </c>
      <c r="J16" s="66">
        <f>J15*$J$12/$A$10</f>
        <v>1626.328</v>
      </c>
      <c r="K16" s="66">
        <f>K15*$K$12/$A$10</f>
        <v>2648.3266666666668</v>
      </c>
      <c r="L16" s="66">
        <f>L15*$L$12/$A$10</f>
        <v>2363.3266666666668</v>
      </c>
      <c r="M16" s="66">
        <f>M15*$M$12/16000</f>
        <v>12614.0625</v>
      </c>
      <c r="N16" s="66">
        <f>N15*$N$12/$A$10</f>
        <v>5000</v>
      </c>
      <c r="O16" s="66">
        <f>O15*$O$12/700</f>
        <v>511.6561224489796</v>
      </c>
      <c r="P16" s="66">
        <f>P15*$P$12/813</f>
        <v>1697.4169741697417</v>
      </c>
      <c r="Q16" s="69">
        <f>SUM(C16:P16)</f>
        <v>54518.650168047287</v>
      </c>
    </row>
    <row r="17" spans="1:17">
      <c r="A17" s="47" t="s">
        <v>37</v>
      </c>
      <c r="B17" s="67" t="s">
        <v>14</v>
      </c>
      <c r="C17" s="68">
        <v>7.2788416162245045E-2</v>
      </c>
      <c r="D17" s="68">
        <v>9.0551880033846135E-2</v>
      </c>
      <c r="E17" s="68">
        <v>2.4757666349833285E-2</v>
      </c>
      <c r="F17" s="68">
        <v>6.8439937766284736E-2</v>
      </c>
      <c r="G17" s="68">
        <v>3.9877888186588689E-2</v>
      </c>
      <c r="H17" s="68">
        <v>0.10983266145706228</v>
      </c>
      <c r="I17" s="68">
        <v>9.6692611794327907E-2</v>
      </c>
      <c r="J17" s="68">
        <v>2.9083415241322845E-2</v>
      </c>
      <c r="K17" s="68">
        <v>4.7729792975153375E-2</v>
      </c>
      <c r="L17" s="68">
        <v>4.4396765917436111E-2</v>
      </c>
      <c r="M17" s="68">
        <v>0.23943289460830475</v>
      </c>
      <c r="N17" s="68">
        <v>9.490713027952126E-2</v>
      </c>
      <c r="O17" s="68">
        <v>9.7097974222414563E-3</v>
      </c>
      <c r="P17" s="68">
        <v>3.1799141805832203E-2</v>
      </c>
      <c r="Q17" s="161">
        <v>1</v>
      </c>
    </row>
    <row r="18" spans="1:17" ht="13.5" thickBot="1">
      <c r="A18" s="103" t="s">
        <v>15</v>
      </c>
      <c r="B18" s="48" t="s">
        <v>38</v>
      </c>
      <c r="C18" s="49">
        <f>C16*C17</f>
        <v>285.23742218331284</v>
      </c>
      <c r="D18" s="49">
        <f t="shared" ref="D18:L18" si="0">D16*D17</f>
        <v>487.73234727590278</v>
      </c>
      <c r="E18" s="49">
        <f t="shared" si="0"/>
        <v>38.713018202574617</v>
      </c>
      <c r="F18" s="49">
        <f t="shared" si="0"/>
        <v>225.66439956104625</v>
      </c>
      <c r="G18" s="49">
        <f t="shared" si="0"/>
        <v>80.335999646292237</v>
      </c>
      <c r="H18" s="49">
        <f t="shared" si="0"/>
        <v>699.08415795645828</v>
      </c>
      <c r="I18" s="49">
        <f t="shared" si="0"/>
        <v>532.98031239763282</v>
      </c>
      <c r="J18" s="49">
        <f t="shared" si="0"/>
        <v>47.2991725425901</v>
      </c>
      <c r="K18" s="49">
        <f>K16*K17</f>
        <v>126.40408353057802</v>
      </c>
      <c r="L18" s="49">
        <f t="shared" si="0"/>
        <v>104.92406080643457</v>
      </c>
      <c r="M18" s="49">
        <f>M16*M17</f>
        <v>3020.221497145069</v>
      </c>
      <c r="N18" s="49">
        <f t="shared" ref="N18:O18" si="1">N16*N17</f>
        <v>474.53565139760627</v>
      </c>
      <c r="O18" s="49">
        <f t="shared" si="1"/>
        <v>4.9680772988291606</v>
      </c>
      <c r="P18" s="49">
        <f>P16*P17</f>
        <v>53.976403065250231</v>
      </c>
      <c r="Q18" s="70">
        <f>SUM(C18:P18)</f>
        <v>6182.0766030095783</v>
      </c>
    </row>
    <row r="19" spans="1:17" ht="10.5" customHeight="1" thickBot="1">
      <c r="A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>
      <c r="A20" s="64" t="s">
        <v>21</v>
      </c>
      <c r="B20" s="42" t="s">
        <v>17</v>
      </c>
      <c r="C20" s="43">
        <v>74674.399999999994</v>
      </c>
      <c r="D20" s="43">
        <v>99274.4</v>
      </c>
      <c r="E20" s="43">
        <v>103224.4</v>
      </c>
      <c r="F20" s="43">
        <v>103570.83333333334</v>
      </c>
      <c r="G20" s="43">
        <v>45324.4</v>
      </c>
      <c r="H20" s="43">
        <v>128433.2</v>
      </c>
      <c r="I20" s="43">
        <v>153374.5</v>
      </c>
      <c r="J20" s="43">
        <v>151955.11111111101</v>
      </c>
      <c r="K20" s="43">
        <v>126146.33333333334</v>
      </c>
      <c r="L20" s="43">
        <v>114383.00000000001</v>
      </c>
      <c r="M20" s="44">
        <v>13455000</v>
      </c>
      <c r="N20" s="44">
        <v>1000000</v>
      </c>
      <c r="O20" s="44">
        <v>71631.857142857145</v>
      </c>
      <c r="P20" s="44">
        <v>46000</v>
      </c>
      <c r="Q20" s="45">
        <v>15672992.434920633</v>
      </c>
    </row>
    <row r="21" spans="1:17">
      <c r="A21" s="102" t="s">
        <v>22</v>
      </c>
      <c r="B21" s="65" t="s">
        <v>14</v>
      </c>
      <c r="C21" s="66">
        <f>C20*$C$12/$A$10</f>
        <v>3733.7199999999993</v>
      </c>
      <c r="D21" s="66">
        <f>D20*$D$12/$A$10</f>
        <v>4963.72</v>
      </c>
      <c r="E21" s="66">
        <f>E20*$E$12/$A$10</f>
        <v>1548.366</v>
      </c>
      <c r="F21" s="66">
        <f>F20*$F$12/300</f>
        <v>3452.3611111111118</v>
      </c>
      <c r="G21" s="66">
        <f>G20*$G$12/$A$10</f>
        <v>2266.2199999999998</v>
      </c>
      <c r="H21" s="66">
        <f>H20*$H$12/$A$10</f>
        <v>6421.66</v>
      </c>
      <c r="I21" s="66">
        <f>I20*$I$12/$A$10</f>
        <v>4601.2349999999997</v>
      </c>
      <c r="J21" s="66">
        <f>J20*$J$12/$A$10</f>
        <v>1519.55111111111</v>
      </c>
      <c r="K21" s="66">
        <f>K20*$K$12/$A$10</f>
        <v>2522.9266666666672</v>
      </c>
      <c r="L21" s="66">
        <f>L20*$L$12/$A$10</f>
        <v>2287.6600000000003</v>
      </c>
      <c r="M21" s="66">
        <f>M20*$M$12/16000</f>
        <v>12614.0625</v>
      </c>
      <c r="N21" s="66">
        <f>N20*$N$12/$A$10</f>
        <v>5000</v>
      </c>
      <c r="O21" s="66">
        <f>O20*$O$12/700</f>
        <v>511.6561224489796</v>
      </c>
      <c r="P21" s="66">
        <f>P20*$P$12/813</f>
        <v>1697.4169741697417</v>
      </c>
      <c r="Q21" s="46">
        <f>SUM(C21:P21)</f>
        <v>53140.555485507612</v>
      </c>
    </row>
    <row r="22" spans="1:17">
      <c r="A22" s="47" t="s">
        <v>37</v>
      </c>
      <c r="B22" s="67" t="s">
        <v>14</v>
      </c>
      <c r="C22" s="68">
        <v>7.2788416162245045E-2</v>
      </c>
      <c r="D22" s="68">
        <v>9.0551880033846135E-2</v>
      </c>
      <c r="E22" s="68">
        <v>2.4757666349833285E-2</v>
      </c>
      <c r="F22" s="68">
        <v>6.8439937766284736E-2</v>
      </c>
      <c r="G22" s="68">
        <v>3.9877888186588689E-2</v>
      </c>
      <c r="H22" s="68">
        <v>0.10983266145706228</v>
      </c>
      <c r="I22" s="68">
        <v>9.6692611794327907E-2</v>
      </c>
      <c r="J22" s="68">
        <v>2.9083415241322845E-2</v>
      </c>
      <c r="K22" s="68">
        <v>4.7729792975153375E-2</v>
      </c>
      <c r="L22" s="68">
        <v>4.4396765917436111E-2</v>
      </c>
      <c r="M22" s="68">
        <v>0.23943289460830475</v>
      </c>
      <c r="N22" s="68">
        <v>9.490713027952126E-2</v>
      </c>
      <c r="O22" s="68">
        <v>9.7097974222414563E-3</v>
      </c>
      <c r="P22" s="68">
        <v>3.1799141805832216E-2</v>
      </c>
      <c r="Q22" s="161">
        <v>1</v>
      </c>
    </row>
    <row r="23" spans="1:17" ht="13.5" thickBot="1">
      <c r="A23" s="103" t="s">
        <v>15</v>
      </c>
      <c r="B23" s="48" t="s">
        <v>39</v>
      </c>
      <c r="C23" s="49">
        <f>C21*C22</f>
        <v>271.77156519329753</v>
      </c>
      <c r="D23" s="49">
        <f t="shared" ref="D23:L23" si="2">D21*D22</f>
        <v>449.47417796160278</v>
      </c>
      <c r="E23" s="49">
        <f t="shared" si="2"/>
        <v>38.333928815425963</v>
      </c>
      <c r="F23" s="49">
        <f t="shared" si="2"/>
        <v>236.27937959118611</v>
      </c>
      <c r="G23" s="49">
        <f t="shared" si="2"/>
        <v>90.372067766211018</v>
      </c>
      <c r="H23" s="49">
        <f t="shared" si="2"/>
        <v>705.30800877235856</v>
      </c>
      <c r="I23" s="49">
        <f t="shared" si="2"/>
        <v>444.90542962947433</v>
      </c>
      <c r="J23" s="49">
        <f t="shared" si="2"/>
        <v>44.19373594485792</v>
      </c>
      <c r="K23" s="49">
        <f t="shared" si="2"/>
        <v>120.41876749149381</v>
      </c>
      <c r="L23" s="49">
        <f t="shared" si="2"/>
        <v>101.5647055186819</v>
      </c>
      <c r="M23" s="49">
        <f>M21*M22</f>
        <v>3020.221497145069</v>
      </c>
      <c r="N23" s="49">
        <f t="shared" ref="N23:O23" si="3">N21*N22</f>
        <v>474.53565139760627</v>
      </c>
      <c r="O23" s="49">
        <f t="shared" si="3"/>
        <v>4.9680772988291606</v>
      </c>
      <c r="P23" s="49">
        <f>P21*P22</f>
        <v>53.97640306525026</v>
      </c>
      <c r="Q23" s="50">
        <f>SUM(C23:P23)</f>
        <v>6056.3233955913456</v>
      </c>
    </row>
    <row r="24" spans="1:17" ht="12" customHeight="1" thickBot="1"/>
    <row r="25" spans="1:17">
      <c r="A25" s="64" t="s">
        <v>21</v>
      </c>
      <c r="B25" s="42" t="s">
        <v>17</v>
      </c>
      <c r="C25" s="43">
        <v>74124.399999999994</v>
      </c>
      <c r="D25" s="43">
        <v>91058.200000000012</v>
      </c>
      <c r="E25" s="43">
        <v>109541.5</v>
      </c>
      <c r="F25" s="43">
        <v>107110.71428571429</v>
      </c>
      <c r="G25" s="43">
        <v>44299.9</v>
      </c>
      <c r="H25" s="43">
        <v>121633.2</v>
      </c>
      <c r="I25" s="43">
        <v>157957.5</v>
      </c>
      <c r="J25" s="43">
        <v>155777.33333333331</v>
      </c>
      <c r="K25" s="43">
        <v>120166.33333333334</v>
      </c>
      <c r="L25" s="43">
        <v>118416.33333333333</v>
      </c>
      <c r="M25" s="44">
        <v>13455000</v>
      </c>
      <c r="N25" s="44">
        <v>1000000</v>
      </c>
      <c r="O25" s="44">
        <v>71631.857142857145</v>
      </c>
      <c r="P25" s="44">
        <v>46000</v>
      </c>
      <c r="Q25" s="45">
        <v>15672717.27142857</v>
      </c>
    </row>
    <row r="26" spans="1:17">
      <c r="A26" s="102" t="s">
        <v>22</v>
      </c>
      <c r="B26" s="65" t="s">
        <v>14</v>
      </c>
      <c r="C26" s="66">
        <f>C25*$C$12/$A$10</f>
        <v>3706.2199999999993</v>
      </c>
      <c r="D26" s="66">
        <f>D25*$D$12/$A$10</f>
        <v>4552.9100000000008</v>
      </c>
      <c r="E26" s="66">
        <f>E25*$E$12/$A$10</f>
        <v>1643.1224999999999</v>
      </c>
      <c r="F26" s="66">
        <f>F25*$F$12/300</f>
        <v>3570.3571428571431</v>
      </c>
      <c r="G26" s="66">
        <f>G25*$G$12/$A$10</f>
        <v>2214.9949999999999</v>
      </c>
      <c r="H26" s="66">
        <f>H25*$H$12/$A$10</f>
        <v>6081.66</v>
      </c>
      <c r="I26" s="66">
        <f>I25*$I$12/$A$10</f>
        <v>4738.7250000000004</v>
      </c>
      <c r="J26" s="66">
        <f>J25*$J$12/$A$10</f>
        <v>1557.7733333333331</v>
      </c>
      <c r="K26" s="66">
        <f>K25*$K$12/$A$10</f>
        <v>2403.3266666666668</v>
      </c>
      <c r="L26" s="66">
        <f>L25*$L$12/$A$10</f>
        <v>2368.3266666666664</v>
      </c>
      <c r="M26" s="66">
        <f>M25*$M$12/16000</f>
        <v>12614.0625</v>
      </c>
      <c r="N26" s="66">
        <f>N25*$N$12/$A$10</f>
        <v>5000</v>
      </c>
      <c r="O26" s="66">
        <f>O25*$O$12/700</f>
        <v>511.6561224489796</v>
      </c>
      <c r="P26" s="66">
        <f>P25*$P$12/813</f>
        <v>1697.4169741697417</v>
      </c>
      <c r="Q26" s="46">
        <f>SUM(C26:P26)</f>
        <v>52660.551906142529</v>
      </c>
    </row>
    <row r="27" spans="1:17">
      <c r="A27" s="47" t="s">
        <v>37</v>
      </c>
      <c r="B27" s="67" t="s">
        <v>14</v>
      </c>
      <c r="C27" s="68">
        <v>7.2788416162245045E-2</v>
      </c>
      <c r="D27" s="68">
        <v>9.0551880033846135E-2</v>
      </c>
      <c r="E27" s="68">
        <v>2.4757666349833285E-2</v>
      </c>
      <c r="F27" s="68">
        <v>6.8439937766284736E-2</v>
      </c>
      <c r="G27" s="68">
        <v>3.9877888186588689E-2</v>
      </c>
      <c r="H27" s="68">
        <v>0.10983266145706228</v>
      </c>
      <c r="I27" s="68">
        <v>9.6692611794327907E-2</v>
      </c>
      <c r="J27" s="68">
        <v>2.9083415241322845E-2</v>
      </c>
      <c r="K27" s="68">
        <v>4.7729792975153375E-2</v>
      </c>
      <c r="L27" s="68">
        <v>4.4396765917436111E-2</v>
      </c>
      <c r="M27" s="68">
        <v>0.23943289460830475</v>
      </c>
      <c r="N27" s="68">
        <v>9.490713027952126E-2</v>
      </c>
      <c r="O27" s="68">
        <v>9.7097974222414563E-3</v>
      </c>
      <c r="P27" s="162">
        <v>3.1799141805832216E-2</v>
      </c>
      <c r="Q27" s="161">
        <v>1</v>
      </c>
    </row>
    <row r="28" spans="1:17" ht="13.5" thickBot="1">
      <c r="A28" s="103" t="s">
        <v>15</v>
      </c>
      <c r="B28" s="48" t="s">
        <v>40</v>
      </c>
      <c r="C28" s="49">
        <f>C26*C27</f>
        <v>269.76988374883581</v>
      </c>
      <c r="D28" s="49">
        <f t="shared" ref="D28:L28" si="4">D26*D27</f>
        <v>412.27456012489847</v>
      </c>
      <c r="E28" s="49">
        <f t="shared" si="4"/>
        <v>40.679878626903943</v>
      </c>
      <c r="F28" s="49">
        <f t="shared" si="4"/>
        <v>244.35502066055307</v>
      </c>
      <c r="G28" s="49">
        <f t="shared" si="4"/>
        <v>88.329322943853015</v>
      </c>
      <c r="H28" s="49">
        <f t="shared" si="4"/>
        <v>667.96490387695735</v>
      </c>
      <c r="I28" s="49">
        <f t="shared" si="4"/>
        <v>458.19969682507656</v>
      </c>
      <c r="J28" s="49">
        <f t="shared" si="4"/>
        <v>45.305368705192954</v>
      </c>
      <c r="K28" s="49">
        <f t="shared" si="4"/>
        <v>114.71028425166546</v>
      </c>
      <c r="L28" s="49">
        <f t="shared" si="4"/>
        <v>105.14604463602173</v>
      </c>
      <c r="M28" s="49">
        <f>M26*M27</f>
        <v>3020.221497145069</v>
      </c>
      <c r="N28" s="49">
        <f t="shared" ref="N28:O28" si="5">N26*N27</f>
        <v>474.53565139760627</v>
      </c>
      <c r="O28" s="49">
        <f t="shared" si="5"/>
        <v>4.9680772988291606</v>
      </c>
      <c r="P28" s="159">
        <f>P26*P27</f>
        <v>53.97640306525026</v>
      </c>
      <c r="Q28" s="50">
        <f>SUM(C28:P28)</f>
        <v>6000.4365933067138</v>
      </c>
    </row>
    <row r="29" spans="1:17" ht="12" customHeight="1" thickBot="1">
      <c r="P29" s="160"/>
    </row>
    <row r="30" spans="1:17">
      <c r="A30" s="64" t="s">
        <v>21</v>
      </c>
      <c r="B30" s="42" t="s">
        <v>17</v>
      </c>
      <c r="C30" s="43">
        <v>74208.200000000012</v>
      </c>
      <c r="D30" s="43">
        <v>77341.5</v>
      </c>
      <c r="E30" s="43">
        <v>105305.37777777779</v>
      </c>
      <c r="F30" s="43">
        <v>118110.71428571429</v>
      </c>
      <c r="G30" s="43">
        <v>44608.2</v>
      </c>
      <c r="H30" s="43">
        <v>117277.60000000002</v>
      </c>
      <c r="I30" s="43">
        <v>151403.5</v>
      </c>
      <c r="J30" s="43">
        <v>148221.51111111112</v>
      </c>
      <c r="K30" s="43">
        <v>110999.46666666667</v>
      </c>
      <c r="L30" s="43">
        <v>113332.79999999999</v>
      </c>
      <c r="M30" s="44">
        <v>13455000</v>
      </c>
      <c r="N30" s="44">
        <v>1000000</v>
      </c>
      <c r="O30" s="44">
        <v>71631.857142857145</v>
      </c>
      <c r="P30" s="44">
        <v>46000</v>
      </c>
      <c r="Q30" s="45">
        <f>SUM(C30:P30)</f>
        <v>15633440.726984126</v>
      </c>
    </row>
    <row r="31" spans="1:17">
      <c r="A31" s="102" t="s">
        <v>22</v>
      </c>
      <c r="B31" s="65" t="s">
        <v>14</v>
      </c>
      <c r="C31" s="66">
        <f>C30*$C$12/$A$10</f>
        <v>3710.4100000000003</v>
      </c>
      <c r="D31" s="66">
        <f>D30*$D$12/$A$10</f>
        <v>3867.0749999999998</v>
      </c>
      <c r="E31" s="66">
        <f>E30*$E$12/$A$10</f>
        <v>1579.5806666666667</v>
      </c>
      <c r="F31" s="66">
        <f>F30*$F$12/300</f>
        <v>3937.0238095238096</v>
      </c>
      <c r="G31" s="66">
        <f>G30*$G$12/$A$10</f>
        <v>2230.41</v>
      </c>
      <c r="H31" s="66">
        <f>H30*$H$12/$A$10</f>
        <v>5863.880000000001</v>
      </c>
      <c r="I31" s="66">
        <f>I30*$I$12/$A$10</f>
        <v>4542.1049999999996</v>
      </c>
      <c r="J31" s="66">
        <f>J30*$J$12/$A$10</f>
        <v>1482.2151111111111</v>
      </c>
      <c r="K31" s="66">
        <f>K30*$K$12/$A$10</f>
        <v>2219.9893333333334</v>
      </c>
      <c r="L31" s="66">
        <f>L30*$L$12/$A$10</f>
        <v>2266.6559999999999</v>
      </c>
      <c r="M31" s="66">
        <f>M30*$M$12/16000</f>
        <v>12614.0625</v>
      </c>
      <c r="N31" s="66">
        <f>N30*$N$12/$A$10</f>
        <v>5000</v>
      </c>
      <c r="O31" s="66">
        <f>O30*$O$12/700</f>
        <v>511.6561224489796</v>
      </c>
      <c r="P31" s="66">
        <f>P30*$P$12/813</f>
        <v>1697.4169741697417</v>
      </c>
      <c r="Q31" s="46">
        <f>SUM(C31:P31)</f>
        <v>51522.480517253643</v>
      </c>
    </row>
    <row r="32" spans="1:17">
      <c r="A32" s="47" t="s">
        <v>37</v>
      </c>
      <c r="B32" s="67" t="s">
        <v>14</v>
      </c>
      <c r="C32" s="68">
        <v>7.2788416162245045E-2</v>
      </c>
      <c r="D32" s="68">
        <v>9.0551880033846135E-2</v>
      </c>
      <c r="E32" s="68">
        <v>2.4757666349833285E-2</v>
      </c>
      <c r="F32" s="68">
        <v>6.8439937766284736E-2</v>
      </c>
      <c r="G32" s="68">
        <v>3.9877888186588689E-2</v>
      </c>
      <c r="H32" s="68">
        <v>0.10983266145706228</v>
      </c>
      <c r="I32" s="68">
        <v>9.6692611794327907E-2</v>
      </c>
      <c r="J32" s="68">
        <v>2.9083415241322845E-2</v>
      </c>
      <c r="K32" s="68">
        <v>4.7729792975153375E-2</v>
      </c>
      <c r="L32" s="68">
        <v>4.4396765917436111E-2</v>
      </c>
      <c r="M32" s="68">
        <v>0.23943289460830475</v>
      </c>
      <c r="N32" s="68">
        <v>9.490713027952126E-2</v>
      </c>
      <c r="O32" s="68">
        <v>9.7097974222414563E-3</v>
      </c>
      <c r="P32" s="162">
        <v>3.1799141805832216E-2</v>
      </c>
      <c r="Q32" s="161">
        <v>1</v>
      </c>
    </row>
    <row r="33" spans="1:17" ht="13.5" thickBot="1">
      <c r="A33" s="103" t="s">
        <v>15</v>
      </c>
      <c r="B33" s="48" t="s">
        <v>41</v>
      </c>
      <c r="C33" s="49">
        <f>C31*C32</f>
        <v>270.07486721255566</v>
      </c>
      <c r="D33" s="49">
        <f t="shared" ref="D33:L33" si="6">D31*D32</f>
        <v>350.17091148188553</v>
      </c>
      <c r="E33" s="49">
        <f t="shared" si="6"/>
        <v>39.106731117980559</v>
      </c>
      <c r="F33" s="49">
        <f t="shared" si="6"/>
        <v>269.44966450819078</v>
      </c>
      <c r="G33" s="49">
        <f t="shared" si="6"/>
        <v>88.944040590249273</v>
      </c>
      <c r="H33" s="49">
        <f t="shared" si="6"/>
        <v>644.04554686483846</v>
      </c>
      <c r="I33" s="49">
        <f t="shared" si="6"/>
        <v>439.18799549407572</v>
      </c>
      <c r="J33" s="49">
        <f t="shared" si="6"/>
        <v>43.107877553407924</v>
      </c>
      <c r="K33" s="49">
        <f t="shared" si="6"/>
        <v>105.95963128704877</v>
      </c>
      <c r="L33" s="49">
        <f t="shared" si="6"/>
        <v>100.63219584735207</v>
      </c>
      <c r="M33" s="49">
        <f>M31*M32</f>
        <v>3020.221497145069</v>
      </c>
      <c r="N33" s="49">
        <f t="shared" ref="N33:O33" si="7">N31*N32</f>
        <v>474.53565139760627</v>
      </c>
      <c r="O33" s="49">
        <f t="shared" si="7"/>
        <v>4.9680772988291606</v>
      </c>
      <c r="P33" s="159">
        <f>P31*P32</f>
        <v>53.97640306525026</v>
      </c>
      <c r="Q33" s="50">
        <f>SUM(C33:P33)</f>
        <v>5904.3810908643409</v>
      </c>
    </row>
  </sheetData>
  <mergeCells count="1">
    <mergeCell ref="E9:N10"/>
  </mergeCells>
  <phoneticPr fontId="3" type="noConversion"/>
  <pageMargins left="0.47244094488188981" right="0.55118110236220474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G34"/>
  <sheetViews>
    <sheetView tabSelected="1" zoomScaleNormal="100" workbookViewId="0">
      <selection activeCell="C31" sqref="C31"/>
    </sheetView>
  </sheetViews>
  <sheetFormatPr defaultRowHeight="12.75"/>
  <cols>
    <col min="1" max="1" width="20.140625" style="19" customWidth="1"/>
    <col min="2" max="2" width="21.7109375" style="22" customWidth="1"/>
    <col min="3" max="3" width="21.7109375" style="3" customWidth="1"/>
    <col min="4" max="4" width="22" style="17" customWidth="1"/>
    <col min="5" max="5" width="18.42578125" style="27" customWidth="1"/>
    <col min="6" max="6" width="22.28515625" customWidth="1"/>
    <col min="7" max="7" width="14.140625" customWidth="1"/>
  </cols>
  <sheetData>
    <row r="1" spans="1:7">
      <c r="A1"/>
      <c r="B1"/>
      <c r="C1"/>
      <c r="D1"/>
      <c r="E1"/>
    </row>
    <row r="2" spans="1:7">
      <c r="A2"/>
      <c r="B2"/>
      <c r="C2"/>
      <c r="D2"/>
      <c r="E2"/>
    </row>
    <row r="3" spans="1:7" ht="17.25" customHeight="1">
      <c r="A3"/>
      <c r="B3"/>
      <c r="C3"/>
      <c r="D3"/>
      <c r="E3"/>
    </row>
    <row r="4" spans="1:7">
      <c r="A4"/>
      <c r="B4"/>
      <c r="C4"/>
      <c r="D4"/>
      <c r="E4"/>
    </row>
    <row r="5" spans="1:7">
      <c r="A5"/>
      <c r="B5"/>
      <c r="C5"/>
      <c r="D5"/>
      <c r="E5"/>
    </row>
    <row r="6" spans="1:7">
      <c r="A6"/>
      <c r="B6"/>
      <c r="C6"/>
      <c r="D6"/>
      <c r="E6"/>
    </row>
    <row r="7" spans="1:7">
      <c r="A7"/>
      <c r="B7"/>
      <c r="C7"/>
      <c r="D7"/>
      <c r="E7"/>
    </row>
    <row r="8" spans="1:7" ht="2.25" customHeight="1">
      <c r="A8"/>
      <c r="B8"/>
      <c r="C8"/>
      <c r="D8"/>
      <c r="E8"/>
    </row>
    <row r="9" spans="1:7">
      <c r="A9" s="38" t="s">
        <v>31</v>
      </c>
      <c r="B9"/>
      <c r="C9"/>
      <c r="D9"/>
      <c r="E9"/>
    </row>
    <row r="10" spans="1:7">
      <c r="A10" s="38" t="s">
        <v>30</v>
      </c>
      <c r="B10"/>
      <c r="C10"/>
      <c r="D10"/>
      <c r="E10"/>
    </row>
    <row r="11" spans="1:7">
      <c r="A11" s="38"/>
      <c r="B11"/>
      <c r="C11"/>
      <c r="D11"/>
      <c r="E11"/>
    </row>
    <row r="12" spans="1:7" s="34" customFormat="1" ht="21" customHeight="1" thickBot="1">
      <c r="A12" s="172" t="s">
        <v>42</v>
      </c>
      <c r="B12" s="172"/>
      <c r="C12" s="172"/>
      <c r="D12" s="172"/>
      <c r="E12" s="172"/>
      <c r="F12" s="172"/>
      <c r="G12" s="172"/>
    </row>
    <row r="13" spans="1:7" ht="14.25">
      <c r="A13" s="134"/>
      <c r="B13" s="135" t="s">
        <v>24</v>
      </c>
      <c r="C13" s="136" t="s">
        <v>33</v>
      </c>
      <c r="D13" s="173" t="s">
        <v>34</v>
      </c>
      <c r="E13" s="174"/>
      <c r="F13" s="175" t="s">
        <v>35</v>
      </c>
      <c r="G13" s="176"/>
    </row>
    <row r="14" spans="1:7">
      <c r="A14" s="137"/>
      <c r="C14" s="13"/>
      <c r="D14" s="138"/>
      <c r="E14" s="18"/>
      <c r="F14" s="6"/>
      <c r="G14" s="139"/>
    </row>
    <row r="15" spans="1:7">
      <c r="A15" s="140"/>
      <c r="B15" s="62" t="s">
        <v>17</v>
      </c>
      <c r="C15" s="141" t="s">
        <v>18</v>
      </c>
      <c r="D15" s="142" t="s">
        <v>23</v>
      </c>
      <c r="E15" s="61" t="s">
        <v>32</v>
      </c>
      <c r="F15" s="60" t="s">
        <v>23</v>
      </c>
      <c r="G15" s="143" t="s">
        <v>32</v>
      </c>
    </row>
    <row r="16" spans="1:7">
      <c r="A16" s="144" t="s">
        <v>14</v>
      </c>
      <c r="B16" s="40" t="s">
        <v>14</v>
      </c>
      <c r="C16" s="145" t="s">
        <v>14</v>
      </c>
      <c r="D16" s="146" t="s">
        <v>44</v>
      </c>
      <c r="E16" s="41"/>
      <c r="F16" s="146" t="s">
        <v>44</v>
      </c>
      <c r="G16" s="147"/>
    </row>
    <row r="17" spans="1:7">
      <c r="A17" s="148" t="s">
        <v>43</v>
      </c>
      <c r="B17" s="104">
        <v>52683.08066289602</v>
      </c>
      <c r="C17" s="149">
        <v>6023.4502373479463</v>
      </c>
      <c r="D17" s="150">
        <v>100</v>
      </c>
      <c r="E17" s="56"/>
      <c r="F17" s="150">
        <v>100</v>
      </c>
      <c r="G17" s="139"/>
    </row>
    <row r="18" spans="1:7">
      <c r="A18" s="151">
        <v>45362</v>
      </c>
      <c r="B18" s="105">
        <v>54518.650168047287</v>
      </c>
      <c r="C18" s="152">
        <v>6182.0766030095783</v>
      </c>
      <c r="D18" s="153">
        <f>((C18*100/C$17)-100)/100</f>
        <v>2.6334801386434917E-2</v>
      </c>
      <c r="E18" s="58">
        <f>((C18*100/C17)-100)/100</f>
        <v>2.6334801386434917E-2</v>
      </c>
      <c r="F18" s="57">
        <f>((B18*100/B$17)-100)/100</f>
        <v>3.4841726832501509E-2</v>
      </c>
      <c r="G18" s="154">
        <f>((B18*100/B17)-100)/100</f>
        <v>3.4841726832501509E-2</v>
      </c>
    </row>
    <row r="19" spans="1:7">
      <c r="A19" s="155">
        <v>45369</v>
      </c>
      <c r="B19" s="104">
        <v>53140.555485507612</v>
      </c>
      <c r="C19" s="149">
        <v>6056.3233955913456</v>
      </c>
      <c r="D19" s="156">
        <f>((C19*100/C$17)-100)/100</f>
        <v>5.4575296463099223E-3</v>
      </c>
      <c r="E19" s="56">
        <f>((C19*100/C18)-100)/100</f>
        <v>-2.034158026398657E-2</v>
      </c>
      <c r="F19" s="59">
        <f t="shared" ref="F19:F21" si="0">((B19*100/B$17)-100)/100</f>
        <v>8.6835245178399131E-3</v>
      </c>
      <c r="G19" s="157">
        <f t="shared" ref="G19:G21" si="1">((B19*100/B18)-100)/100</f>
        <v>-2.5277490882328522E-2</v>
      </c>
    </row>
    <row r="20" spans="1:7">
      <c r="A20" s="151">
        <v>45377</v>
      </c>
      <c r="B20" s="105">
        <v>52660.551906142529</v>
      </c>
      <c r="C20" s="152">
        <v>6000.4365933067138</v>
      </c>
      <c r="D20" s="153">
        <f>((C20*100/C$17)-100)/100</f>
        <v>-3.8206747187081191E-3</v>
      </c>
      <c r="E20" s="58">
        <f>((C20*100/C19)-100)/100</f>
        <v>-9.2278431375235927E-3</v>
      </c>
      <c r="F20" s="57">
        <f t="shared" si="0"/>
        <v>-4.2762793044772709E-4</v>
      </c>
      <c r="G20" s="154">
        <f t="shared" si="1"/>
        <v>-9.0327166319514162E-3</v>
      </c>
    </row>
    <row r="21" spans="1:7" ht="13.5" thickBot="1">
      <c r="A21" s="163">
        <v>45384</v>
      </c>
      <c r="B21" s="164">
        <v>51522.480517253643</v>
      </c>
      <c r="C21" s="165">
        <v>5904.3810908643409</v>
      </c>
      <c r="D21" s="166">
        <f>((C21*100/C$17)-100)/100</f>
        <v>-1.9767598600769674E-2</v>
      </c>
      <c r="E21" s="167">
        <f>((C21*100/C20)-100)/100</f>
        <v>-1.6008085569893211E-2</v>
      </c>
      <c r="F21" s="168">
        <f t="shared" si="0"/>
        <v>-2.2029845844982531E-2</v>
      </c>
      <c r="G21" s="169">
        <f t="shared" si="1"/>
        <v>-2.1611459578268041E-2</v>
      </c>
    </row>
    <row r="22" spans="1:7">
      <c r="A22" s="22"/>
      <c r="B22" s="2"/>
      <c r="C22" s="1"/>
      <c r="D22" s="158"/>
      <c r="E22"/>
    </row>
    <row r="23" spans="1:7">
      <c r="A23" s="22"/>
      <c r="B23" s="2"/>
      <c r="C23" s="1"/>
      <c r="D23" s="158"/>
      <c r="E23"/>
    </row>
    <row r="24" spans="1:7">
      <c r="A24" s="22"/>
      <c r="B24" s="3"/>
      <c r="C24" s="17"/>
      <c r="D24" s="27"/>
      <c r="E24"/>
    </row>
    <row r="25" spans="1:7">
      <c r="A25" s="22"/>
      <c r="B25" s="3"/>
      <c r="C25" s="17"/>
      <c r="D25" s="27"/>
      <c r="E25"/>
    </row>
    <row r="26" spans="1:7">
      <c r="A26" s="22"/>
      <c r="B26" s="3"/>
      <c r="C26" s="17"/>
      <c r="D26" s="27"/>
      <c r="E26"/>
    </row>
    <row r="27" spans="1:7">
      <c r="A27" s="22"/>
      <c r="B27" s="3"/>
      <c r="C27" s="17"/>
      <c r="D27" s="27"/>
      <c r="E27"/>
    </row>
    <row r="28" spans="1:7">
      <c r="A28" s="22"/>
      <c r="B28" s="3"/>
      <c r="C28" s="17"/>
      <c r="D28" s="27"/>
      <c r="E28"/>
    </row>
    <row r="29" spans="1:7">
      <c r="A29" s="22"/>
      <c r="B29" s="3"/>
      <c r="C29" s="17"/>
      <c r="D29" s="27"/>
      <c r="E29"/>
    </row>
    <row r="30" spans="1:7">
      <c r="A30" s="22"/>
      <c r="B30" s="3"/>
      <c r="C30" s="17"/>
      <c r="D30" s="27"/>
      <c r="E30"/>
    </row>
    <row r="31" spans="1:7">
      <c r="A31" s="22"/>
      <c r="B31" s="3"/>
      <c r="C31" s="17"/>
      <c r="D31" s="27"/>
      <c r="E31"/>
    </row>
    <row r="32" spans="1:7">
      <c r="A32" s="22"/>
      <c r="B32" s="3"/>
      <c r="C32" s="17"/>
      <c r="D32" s="27"/>
      <c r="E32"/>
    </row>
    <row r="33" spans="1:5">
      <c r="A33" s="22"/>
      <c r="B33" s="3"/>
      <c r="C33" s="17"/>
      <c r="D33" s="27"/>
      <c r="E33"/>
    </row>
    <row r="34" spans="1:5">
      <c r="A34" s="22"/>
      <c r="B34" s="3"/>
      <c r="C34" s="17"/>
      <c r="D34" s="27"/>
      <c r="E34"/>
    </row>
  </sheetData>
  <mergeCells count="3">
    <mergeCell ref="A12:G12"/>
    <mergeCell ref="D13:E13"/>
    <mergeCell ref="F13:G13"/>
  </mergeCells>
  <phoneticPr fontId="3" type="noConversion"/>
  <printOptions horizontalCentered="1"/>
  <pageMargins left="0.43307086614173229" right="0.43307086614173229" top="0.74803149606299213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42"/>
  <sheetViews>
    <sheetView topLeftCell="A14" zoomScaleNormal="100" workbookViewId="0">
      <selection activeCell="P27" sqref="P27"/>
    </sheetView>
  </sheetViews>
  <sheetFormatPr defaultRowHeight="12.75"/>
  <cols>
    <col min="1" max="1" width="12.28515625" style="1" customWidth="1"/>
    <col min="2" max="2" width="17.85546875" style="30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8.28515625" bestFit="1" customWidth="1"/>
    <col min="11" max="11" width="7.140625" customWidth="1"/>
    <col min="12" max="12" width="7" customWidth="1"/>
    <col min="13" max="13" width="8.7109375" bestFit="1" customWidth="1"/>
    <col min="14" max="14" width="6.85546875" customWidth="1"/>
    <col min="15" max="15" width="6.7109375" customWidth="1"/>
    <col min="16" max="16" width="8.5703125" customWidth="1"/>
    <col min="17" max="17" width="8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38" t="s">
        <v>31</v>
      </c>
      <c r="B9"/>
    </row>
    <row r="10" spans="1:17">
      <c r="A10" s="38" t="s">
        <v>30</v>
      </c>
      <c r="B10"/>
    </row>
    <row r="11" spans="1:17" s="9" customFormat="1">
      <c r="A11" s="8"/>
      <c r="B11" s="28"/>
      <c r="C11" s="20"/>
      <c r="D11" s="20"/>
      <c r="E11" s="21" t="s">
        <v>14</v>
      </c>
      <c r="F11" s="21"/>
      <c r="G11" s="21"/>
      <c r="H11" s="21"/>
      <c r="I11" s="21"/>
      <c r="J11" s="21"/>
      <c r="K11" s="21"/>
      <c r="L11" s="21"/>
    </row>
    <row r="12" spans="1:17" ht="15.75">
      <c r="A12" s="171" t="s">
        <v>45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</row>
    <row r="13" spans="1:17" ht="15.75" thickBot="1">
      <c r="A13" s="1" t="s">
        <v>14</v>
      </c>
      <c r="B13" s="29"/>
      <c r="C13" s="14" t="s">
        <v>14</v>
      </c>
      <c r="D13" s="14"/>
      <c r="E13" s="14"/>
      <c r="F13" s="14"/>
      <c r="G13" s="14"/>
      <c r="H13" s="14"/>
      <c r="I13" s="14"/>
      <c r="J13" s="14"/>
      <c r="K13" s="14"/>
      <c r="L13" s="14"/>
      <c r="Q13" s="63" t="s">
        <v>16</v>
      </c>
    </row>
    <row r="14" spans="1:17" s="2" customFormat="1" ht="12.75" customHeight="1">
      <c r="B14" s="10"/>
      <c r="C14" s="177" t="s">
        <v>27</v>
      </c>
      <c r="D14" s="177"/>
      <c r="E14" s="177"/>
      <c r="F14" s="177"/>
      <c r="G14" s="177"/>
      <c r="H14" s="177"/>
      <c r="I14" s="177"/>
      <c r="J14" s="177"/>
      <c r="K14" s="177"/>
      <c r="L14" s="178"/>
      <c r="M14" s="52">
        <v>15</v>
      </c>
      <c r="N14" s="52">
        <v>5</v>
      </c>
      <c r="O14" s="52">
        <v>5</v>
      </c>
      <c r="P14" s="53">
        <v>30</v>
      </c>
    </row>
    <row r="15" spans="1:17" s="4" customFormat="1" ht="16.5" thickBot="1">
      <c r="A15" s="2"/>
      <c r="B15" s="54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3"/>
    </row>
    <row r="17" spans="1:41" s="7" customFormat="1" ht="12.95" customHeight="1">
      <c r="A17" s="81" t="s">
        <v>28</v>
      </c>
      <c r="B17" s="88" t="s">
        <v>43</v>
      </c>
      <c r="C17" s="71">
        <v>279.12304964885197</v>
      </c>
      <c r="D17" s="72">
        <v>431.98245239922471</v>
      </c>
      <c r="E17" s="72">
        <v>32.291675097773236</v>
      </c>
      <c r="F17" s="72">
        <v>246.7688711932127</v>
      </c>
      <c r="G17" s="72">
        <v>83.779056512322313</v>
      </c>
      <c r="H17" s="72">
        <v>635.52725107233641</v>
      </c>
      <c r="I17" s="72">
        <v>492.55841726920249</v>
      </c>
      <c r="J17" s="72">
        <v>44.56172258122335</v>
      </c>
      <c r="K17" s="72">
        <v>120.01907184114744</v>
      </c>
      <c r="L17" s="73">
        <v>103.84218857542088</v>
      </c>
      <c r="M17" s="99">
        <v>3020.221497145069</v>
      </c>
      <c r="N17" s="72">
        <v>474.53565139760627</v>
      </c>
      <c r="O17" s="72">
        <v>4.9669695892865011</v>
      </c>
      <c r="P17" s="73">
        <v>53.272363025268731</v>
      </c>
      <c r="Q17" s="74">
        <v>6023.4502373479463</v>
      </c>
    </row>
    <row r="18" spans="1:41" s="7" customFormat="1" ht="12.95" customHeight="1">
      <c r="A18" s="119" t="s">
        <v>29</v>
      </c>
      <c r="B18" s="120" t="s">
        <v>38</v>
      </c>
      <c r="C18" s="121">
        <v>285.23742218331284</v>
      </c>
      <c r="D18" s="122">
        <v>487.73234727590278</v>
      </c>
      <c r="E18" s="122">
        <v>38.713018202574617</v>
      </c>
      <c r="F18" s="122">
        <v>225.66439956104625</v>
      </c>
      <c r="G18" s="122">
        <v>80.335999646292237</v>
      </c>
      <c r="H18" s="122">
        <v>699.08415795645828</v>
      </c>
      <c r="I18" s="122">
        <v>532.98031239763282</v>
      </c>
      <c r="J18" s="122">
        <v>47.2991725425901</v>
      </c>
      <c r="K18" s="122">
        <v>126.40408353057802</v>
      </c>
      <c r="L18" s="123">
        <v>104.92406080643457</v>
      </c>
      <c r="M18" s="124">
        <v>3020.221497145069</v>
      </c>
      <c r="N18" s="122">
        <v>474.53565139760627</v>
      </c>
      <c r="O18" s="122">
        <v>4.9680772988291606</v>
      </c>
      <c r="P18" s="123">
        <v>53.976403065250231</v>
      </c>
      <c r="Q18" s="125">
        <v>6182.0766030095783</v>
      </c>
    </row>
    <row r="19" spans="1:41" s="24" customFormat="1" ht="12.95" customHeight="1">
      <c r="A19" s="113" t="s">
        <v>25</v>
      </c>
      <c r="B19" s="114"/>
      <c r="C19" s="115">
        <f>((C18*100/$C$17)-100)/100</f>
        <v>2.1905652514735009E-2</v>
      </c>
      <c r="D19" s="115">
        <f>((D18*100/$D$17)-100)/100</f>
        <v>0.1290559247651008</v>
      </c>
      <c r="E19" s="115">
        <f>((E18*100/$E$17)-100)/100</f>
        <v>0.19885444422931728</v>
      </c>
      <c r="F19" s="115">
        <f>((F18*100/$F$17)-100)/100</f>
        <v>-8.552323285396185E-2</v>
      </c>
      <c r="G19" s="115">
        <f>((G18*100/$G$17)-100)/100</f>
        <v>-4.1096868470029475E-2</v>
      </c>
      <c r="H19" s="115">
        <f>((H18*100/$H$17)-100)/100</f>
        <v>0.10000658001192093</v>
      </c>
      <c r="I19" s="115">
        <f>((I18*100/$I$17)-100)/100</f>
        <v>8.2065179908068012E-2</v>
      </c>
      <c r="J19" s="115">
        <f>((J18*100/$J$17)-100)/100</f>
        <v>6.1430523839762968E-2</v>
      </c>
      <c r="K19" s="115">
        <f>((K18*100/$K$17)-100)/100</f>
        <v>5.3199975566229511E-2</v>
      </c>
      <c r="L19" s="116">
        <f>((L18*100/$L$17)-100)/100</f>
        <v>1.0418426709370862E-2</v>
      </c>
      <c r="M19" s="117">
        <f>((M18*100/$M$17)-100)/100</f>
        <v>-1.4210854715202004E-16</v>
      </c>
      <c r="N19" s="115">
        <f>((N18*100/$N$17)-100)/100</f>
        <v>0</v>
      </c>
      <c r="O19" s="115">
        <f>((O18*100/$O$17)-100)/100</f>
        <v>2.2301516503119955E-4</v>
      </c>
      <c r="P19" s="115">
        <f>((P18*100/$P$17)-100)/100</f>
        <v>1.3215859030836583E-2</v>
      </c>
      <c r="Q19" s="118">
        <f>((Q18*100/$Q$17)-100)/100</f>
        <v>2.6334801386434917E-2</v>
      </c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</row>
    <row r="20" spans="1:41" s="7" customFormat="1" ht="11.25" customHeight="1">
      <c r="A20" s="126" t="s">
        <v>29</v>
      </c>
      <c r="B20" s="120" t="s">
        <v>39</v>
      </c>
      <c r="C20" s="128">
        <v>271.77156519329753</v>
      </c>
      <c r="D20" s="129">
        <v>449.47417796160278</v>
      </c>
      <c r="E20" s="129">
        <v>38.333928815425963</v>
      </c>
      <c r="F20" s="129">
        <v>236.27937959118611</v>
      </c>
      <c r="G20" s="129">
        <v>90.372067766211018</v>
      </c>
      <c r="H20" s="129">
        <v>705.30800877235856</v>
      </c>
      <c r="I20" s="129">
        <v>444.90542962947433</v>
      </c>
      <c r="J20" s="129">
        <v>44.19373594485792</v>
      </c>
      <c r="K20" s="129">
        <v>120.41876749149381</v>
      </c>
      <c r="L20" s="130">
        <v>101.5647055186819</v>
      </c>
      <c r="M20" s="131">
        <v>3020.221497145069</v>
      </c>
      <c r="N20" s="129">
        <v>474.53565139760627</v>
      </c>
      <c r="O20" s="129">
        <v>4.9680772988291606</v>
      </c>
      <c r="P20" s="130">
        <v>53.97640306525026</v>
      </c>
      <c r="Q20" s="132">
        <v>6056.3233955913456</v>
      </c>
    </row>
    <row r="21" spans="1:41" s="24" customFormat="1" ht="12.95" customHeight="1">
      <c r="A21" s="113" t="s">
        <v>25</v>
      </c>
      <c r="B21" s="114"/>
      <c r="C21" s="115">
        <f>((C20*100/$C$17)-100)/100</f>
        <v>-2.6337790679784093E-2</v>
      </c>
      <c r="D21" s="115">
        <f>((D20*100/$D$17)-100)/100</f>
        <v>4.0491750220938913E-2</v>
      </c>
      <c r="E21" s="115">
        <f>((E20*100/$E$17)-100)/100</f>
        <v>0.18711490498272057</v>
      </c>
      <c r="F21" s="115">
        <f>((F20*100/$F$17)-100)/100</f>
        <v>-4.2507353343662263E-2</v>
      </c>
      <c r="G21" s="115">
        <f>((G20*100/$G$17)-100)/100</f>
        <v>7.8695219645007627E-2</v>
      </c>
      <c r="H21" s="115">
        <f>((H20*100/$H$17)-100)/100</f>
        <v>0.10979978841549254</v>
      </c>
      <c r="I21" s="115">
        <f>((I20*100/$I$17)-100)/100</f>
        <v>-9.674585992037564E-2</v>
      </c>
      <c r="J21" s="115">
        <f>((J20*100/$J$17)-100)/100</f>
        <v>-8.2579086949499461E-3</v>
      </c>
      <c r="K21" s="115">
        <f>((K20*100/$K$17)-100)/100</f>
        <v>3.3302678000660534E-3</v>
      </c>
      <c r="L21" s="116">
        <f>((L20*100/$L$17)-100)/100</f>
        <v>-2.1932155783531328E-2</v>
      </c>
      <c r="M21" s="117">
        <f>((M20*100/$M$17)-100)/100</f>
        <v>-1.4210854715202004E-16</v>
      </c>
      <c r="N21" s="115">
        <f>((N20*100/$N$17)-100)/100</f>
        <v>0</v>
      </c>
      <c r="O21" s="115">
        <f>((O20*100/$O$17)-100)/100</f>
        <v>2.2301516503119955E-4</v>
      </c>
      <c r="P21" s="115">
        <f>((P20*100/$P$17)-100)/100</f>
        <v>1.3215859030837152E-2</v>
      </c>
      <c r="Q21" s="118">
        <f>((Q20*100/$Q$17)-100)/100</f>
        <v>5.4575296463099223E-3</v>
      </c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s="7" customFormat="1" ht="12.95" customHeight="1">
      <c r="A22" s="126" t="s">
        <v>29</v>
      </c>
      <c r="B22" s="120" t="s">
        <v>40</v>
      </c>
      <c r="C22" s="128">
        <v>269.76988374883581</v>
      </c>
      <c r="D22" s="129">
        <v>412.27456012489847</v>
      </c>
      <c r="E22" s="129">
        <v>40.679878626903943</v>
      </c>
      <c r="F22" s="129">
        <v>244.35502066055307</v>
      </c>
      <c r="G22" s="129">
        <v>88.329322943853015</v>
      </c>
      <c r="H22" s="129">
        <v>667.96490387695735</v>
      </c>
      <c r="I22" s="129">
        <v>458.19969682507656</v>
      </c>
      <c r="J22" s="129">
        <v>45.305368705192954</v>
      </c>
      <c r="K22" s="129">
        <v>114.71028425166546</v>
      </c>
      <c r="L22" s="130">
        <v>105.14604463602173</v>
      </c>
      <c r="M22" s="131">
        <v>3020.221497145069</v>
      </c>
      <c r="N22" s="129">
        <v>474.53565139760627</v>
      </c>
      <c r="O22" s="129">
        <v>4.9680772988291606</v>
      </c>
      <c r="P22" s="130">
        <v>53.97640306525026</v>
      </c>
      <c r="Q22" s="132">
        <v>6000.4365933067138</v>
      </c>
    </row>
    <row r="23" spans="1:41" s="24" customFormat="1" ht="12.95" customHeight="1">
      <c r="A23" s="113" t="s">
        <v>25</v>
      </c>
      <c r="B23" s="114"/>
      <c r="C23" s="115">
        <f>((C22*100/$C$17)-100)/100</f>
        <v>-3.350911331680706E-2</v>
      </c>
      <c r="D23" s="115">
        <f>((D22*100/$D$17)-100)/100</f>
        <v>-4.5621974144710864E-2</v>
      </c>
      <c r="E23" s="115">
        <f>((E22*100/$E$17)-100)/100</f>
        <v>0.25976365437013643</v>
      </c>
      <c r="F23" s="115">
        <f>((F22*100/$F$17)-100)/100</f>
        <v>-9.7818275092309646E-3</v>
      </c>
      <c r="G23" s="115">
        <f>((G22*100/$G$17)-100)/100</f>
        <v>5.4312696047865504E-2</v>
      </c>
      <c r="H23" s="115">
        <f>((H22*100/$H$17)-100)/100</f>
        <v>5.1040537994064578E-2</v>
      </c>
      <c r="I23" s="115">
        <f>((I22*100/$I$17)-100)/100</f>
        <v>-6.9755625403001884E-2</v>
      </c>
      <c r="J23" s="115">
        <f>((J22*100/$J$17)-100)/100</f>
        <v>1.6688002188742671E-2</v>
      </c>
      <c r="K23" s="115">
        <f>((K22*100/$K$17)-100)/100</f>
        <v>-4.4232866560645331E-2</v>
      </c>
      <c r="L23" s="116">
        <f>((L22*100/$L$17)-100)/100</f>
        <v>1.2556130398328947E-2</v>
      </c>
      <c r="M23" s="117">
        <f>((M22*100/$M$17)-100)/100</f>
        <v>-1.4210854715202004E-16</v>
      </c>
      <c r="N23" s="115">
        <f>((N22*100/$N$17)-100)/100</f>
        <v>0</v>
      </c>
      <c r="O23" s="115">
        <f>((O22*100/$O$17)-100)/100</f>
        <v>2.2301516503119955E-4</v>
      </c>
      <c r="P23" s="115">
        <f>((P22*100/$P$17)-100)/100</f>
        <v>1.3215859030837152E-2</v>
      </c>
      <c r="Q23" s="118">
        <f>((Q22*100/$Q$17)-100)/100</f>
        <v>-3.8206747187081191E-3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</row>
    <row r="24" spans="1:41" s="7" customFormat="1" ht="12.95" customHeight="1">
      <c r="A24" s="82" t="s">
        <v>29</v>
      </c>
      <c r="B24" s="127" t="s">
        <v>41</v>
      </c>
      <c r="C24" s="75">
        <v>270.07486721255566</v>
      </c>
      <c r="D24" s="76">
        <v>350.17091148188553</v>
      </c>
      <c r="E24" s="76">
        <v>39.106731117980559</v>
      </c>
      <c r="F24" s="76">
        <v>269.44966450819078</v>
      </c>
      <c r="G24" s="76">
        <v>88.944040590249273</v>
      </c>
      <c r="H24" s="76">
        <v>644.04554686483846</v>
      </c>
      <c r="I24" s="76">
        <v>439.18799549407572</v>
      </c>
      <c r="J24" s="76">
        <v>43.107877553407924</v>
      </c>
      <c r="K24" s="76">
        <v>105.95963128704877</v>
      </c>
      <c r="L24" s="77">
        <v>100.63219584735207</v>
      </c>
      <c r="M24" s="100">
        <v>3020.221497145069</v>
      </c>
      <c r="N24" s="76">
        <v>474.53565139760627</v>
      </c>
      <c r="O24" s="76">
        <v>4.9680772988291606</v>
      </c>
      <c r="P24" s="77">
        <v>53.97640306525026</v>
      </c>
      <c r="Q24" s="78">
        <v>5904.3810908643409</v>
      </c>
    </row>
    <row r="25" spans="1:41" s="24" customFormat="1" ht="12.95" customHeight="1" thickBot="1">
      <c r="A25" s="83" t="s">
        <v>25</v>
      </c>
      <c r="B25" s="84"/>
      <c r="C25" s="79">
        <f>((C24*100/$C$17)-100)/100</f>
        <v>-3.2416464522293326E-2</v>
      </c>
      <c r="D25" s="79">
        <f>((D24*100/$D$17)-100)/100</f>
        <v>-0.18938625970327949</v>
      </c>
      <c r="E25" s="79">
        <f>((E24*100/$E$17)-100)/100</f>
        <v>0.21104684100693405</v>
      </c>
      <c r="F25" s="79">
        <f>((F24*100/$F$17)-100)/100</f>
        <v>9.1911079405228829E-2</v>
      </c>
      <c r="G25" s="79">
        <f>((G24*100/$G$17)-100)/100</f>
        <v>6.165006259252024E-2</v>
      </c>
      <c r="H25" s="79">
        <f>((H24*100/$H$17)-100)/100</f>
        <v>1.3403509885892362E-2</v>
      </c>
      <c r="I25" s="79">
        <f>((I24*100/$I$17)-100)/100</f>
        <v>-0.10835348641693755</v>
      </c>
      <c r="J25" s="79">
        <f>((J24*100/$J$17)-100)/100</f>
        <v>-3.2625422528617068E-2</v>
      </c>
      <c r="K25" s="79">
        <f>((K24*100/$K$17)-100)/100</f>
        <v>-0.11714338678362055</v>
      </c>
      <c r="L25" s="98">
        <f>((L24*100/$L$17)-100)/100</f>
        <v>-3.091222144010743E-2</v>
      </c>
      <c r="M25" s="101">
        <f>((M24*100/$M$17)-100)/100</f>
        <v>-1.4210854715202004E-16</v>
      </c>
      <c r="N25" s="79">
        <f>((N24*100/$N$17)-100)/100</f>
        <v>0</v>
      </c>
      <c r="O25" s="79">
        <f>((O24*100/$O$17)-100)/100</f>
        <v>2.2301516503119955E-4</v>
      </c>
      <c r="P25" s="79">
        <f>((P24*100/$P$17)-100)/100</f>
        <v>1.3215859030837152E-2</v>
      </c>
      <c r="Q25" s="80">
        <f>((Q24*100/$Q$17)-100)/100</f>
        <v>-1.9767598600769674E-2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</row>
    <row r="27" spans="1:41">
      <c r="C27" s="30"/>
      <c r="D27" s="30"/>
      <c r="E27" s="30"/>
    </row>
    <row r="28" spans="1:41">
      <c r="C28" s="30"/>
      <c r="D28" s="30"/>
      <c r="E28" s="30"/>
    </row>
    <row r="29" spans="1:41">
      <c r="C29" s="30"/>
      <c r="D29" s="30"/>
      <c r="E29" s="30"/>
    </row>
    <row r="30" spans="1:41">
      <c r="C30" s="30"/>
      <c r="D30" s="30"/>
      <c r="E30" s="30"/>
    </row>
    <row r="31" spans="1:41">
      <c r="C31" s="30"/>
      <c r="D31" s="30"/>
      <c r="E31" s="30"/>
    </row>
    <row r="32" spans="1:41">
      <c r="C32" s="30"/>
      <c r="D32" s="30"/>
      <c r="E32" s="30"/>
    </row>
    <row r="33" spans="3:5">
      <c r="C33" s="30"/>
      <c r="D33" s="30"/>
      <c r="E33" s="30"/>
    </row>
    <row r="34" spans="3:5">
      <c r="C34" s="30"/>
      <c r="D34" s="30"/>
      <c r="E34" s="30"/>
    </row>
    <row r="35" spans="3:5">
      <c r="C35" s="30"/>
      <c r="D35" s="30"/>
      <c r="E35" s="30"/>
    </row>
    <row r="36" spans="3:5">
      <c r="C36" s="30"/>
      <c r="D36" s="30"/>
      <c r="E36" s="30"/>
    </row>
    <row r="37" spans="3:5">
      <c r="C37" s="30"/>
      <c r="D37" s="30"/>
      <c r="E37" s="30"/>
    </row>
    <row r="38" spans="3:5">
      <c r="C38" s="30"/>
      <c r="D38" s="30"/>
      <c r="E38" s="30"/>
    </row>
    <row r="39" spans="3:5">
      <c r="C39" s="30"/>
      <c r="D39" s="30"/>
      <c r="E39" s="30"/>
    </row>
    <row r="40" spans="3:5">
      <c r="C40" s="30"/>
      <c r="D40" s="30"/>
      <c r="E40" s="30"/>
    </row>
    <row r="41" spans="3:5">
      <c r="C41" s="30"/>
      <c r="D41" s="30"/>
      <c r="E41" s="30"/>
    </row>
    <row r="42" spans="3:5">
      <c r="C42" s="30"/>
      <c r="D42" s="30"/>
      <c r="E42" s="30"/>
    </row>
  </sheetData>
  <sortState ref="C28:D41">
    <sortCondition ref="D28:D41"/>
  </sortState>
  <mergeCells count="2">
    <mergeCell ref="C14:L14"/>
    <mergeCell ref="A12:Q12"/>
  </mergeCells>
  <phoneticPr fontId="3" type="noConversion"/>
  <pageMargins left="0.35433070866141736" right="0.35433070866141736" top="0.11811023622047245" bottom="0.70866141732283472" header="0.31496062992125984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C21" sqref="C21:Q21"/>
    </sheetView>
  </sheetViews>
  <sheetFormatPr defaultRowHeight="12.75"/>
  <cols>
    <col min="1" max="1" width="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.42578125" customWidth="1"/>
    <col min="11" max="11" width="6.5703125" bestFit="1" customWidth="1"/>
    <col min="12" max="12" width="6.7109375" customWidth="1"/>
    <col min="13" max="13" width="9" customWidth="1"/>
    <col min="14" max="14" width="7.7109375" customWidth="1"/>
    <col min="15" max="15" width="6" customWidth="1"/>
    <col min="16" max="16" width="9" customWidth="1"/>
    <col min="17" max="17" width="8.5703125" bestFit="1" customWidth="1"/>
    <col min="18" max="18" width="9.5703125" bestFit="1" customWidth="1"/>
  </cols>
  <sheetData>
    <row r="8" spans="1:17" ht="15" customHeight="1">
      <c r="A8" s="38" t="s">
        <v>31</v>
      </c>
    </row>
    <row r="9" spans="1:17">
      <c r="A9" s="38" t="s">
        <v>30</v>
      </c>
    </row>
    <row r="12" spans="1:17">
      <c r="B12" s="6"/>
      <c r="C12" s="15"/>
      <c r="D12" s="15"/>
      <c r="E12" s="171" t="s">
        <v>46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5"/>
      <c r="P12" s="15"/>
      <c r="Q12" s="6"/>
    </row>
    <row r="13" spans="1:17">
      <c r="A13" s="19">
        <v>1000</v>
      </c>
      <c r="B13" s="6"/>
      <c r="C13" s="15"/>
      <c r="D13" s="15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5"/>
      <c r="P13" s="15"/>
      <c r="Q13" s="6"/>
    </row>
    <row r="14" spans="1:17" ht="13.5" thickBot="1">
      <c r="B14" s="6"/>
      <c r="C14" s="14" t="s">
        <v>14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6" t="s">
        <v>16</v>
      </c>
    </row>
    <row r="15" spans="1:17">
      <c r="A15" s="2"/>
      <c r="B15" s="51" t="s">
        <v>19</v>
      </c>
      <c r="C15" s="52">
        <v>50</v>
      </c>
      <c r="D15" s="52">
        <v>50</v>
      </c>
      <c r="E15" s="52">
        <v>15</v>
      </c>
      <c r="F15" s="52">
        <v>10</v>
      </c>
      <c r="G15" s="52">
        <v>50</v>
      </c>
      <c r="H15" s="52">
        <v>50</v>
      </c>
      <c r="I15" s="52">
        <v>30</v>
      </c>
      <c r="J15" s="52">
        <v>10</v>
      </c>
      <c r="K15" s="52">
        <v>20</v>
      </c>
      <c r="L15" s="52">
        <v>20</v>
      </c>
      <c r="M15" s="52">
        <v>15</v>
      </c>
      <c r="N15" s="52">
        <v>5</v>
      </c>
      <c r="O15" s="52">
        <v>5</v>
      </c>
      <c r="P15" s="53">
        <v>30</v>
      </c>
      <c r="Q15" s="55">
        <v>360</v>
      </c>
    </row>
    <row r="16" spans="1:17" ht="16.5" thickBot="1">
      <c r="A16" s="2"/>
      <c r="B16" s="11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2" t="s">
        <v>13</v>
      </c>
      <c r="Q16" s="15"/>
    </row>
    <row r="17" spans="1:21" ht="16.5" thickBot="1">
      <c r="A17" s="2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15"/>
    </row>
    <row r="18" spans="1:21" s="7" customFormat="1">
      <c r="A18" s="106" t="s">
        <v>21</v>
      </c>
      <c r="B18" s="90" t="s">
        <v>17</v>
      </c>
      <c r="C18" s="91">
        <v>76694.36</v>
      </c>
      <c r="D18" s="91">
        <v>95411.04</v>
      </c>
      <c r="E18" s="91">
        <v>86954.0088888889</v>
      </c>
      <c r="F18" s="91">
        <v>108168.80285714287</v>
      </c>
      <c r="G18" s="91">
        <v>42017.8</v>
      </c>
      <c r="H18" s="91">
        <v>115726.45925925924</v>
      </c>
      <c r="I18" s="91">
        <v>169802.1555555556</v>
      </c>
      <c r="J18" s="91">
        <v>153220.39111111109</v>
      </c>
      <c r="K18" s="91">
        <v>125727.62666666665</v>
      </c>
      <c r="L18" s="91">
        <v>116947.91999999998</v>
      </c>
      <c r="M18" s="92">
        <v>13455000</v>
      </c>
      <c r="N18" s="92">
        <v>1000000</v>
      </c>
      <c r="O18" s="44">
        <v>71615.885714285716</v>
      </c>
      <c r="P18" s="92">
        <v>45400</v>
      </c>
      <c r="Q18" s="93">
        <f>SUM(C18:P18)</f>
        <v>15662686.45005291</v>
      </c>
      <c r="S18" s="4"/>
      <c r="U18"/>
    </row>
    <row r="19" spans="1:21" s="110" customFormat="1">
      <c r="A19" s="107" t="s">
        <v>22</v>
      </c>
      <c r="B19" s="108" t="s">
        <v>14</v>
      </c>
      <c r="C19" s="109">
        <f>C18*$C$15/$A$13</f>
        <v>3834.7179999999998</v>
      </c>
      <c r="D19" s="109">
        <f>D18*$D$15/$A$13</f>
        <v>4770.5519999999997</v>
      </c>
      <c r="E19" s="109">
        <f>E18*$E$15/$A$13</f>
        <v>1304.3101333333336</v>
      </c>
      <c r="F19" s="109">
        <f>F18*$F$15/300</f>
        <v>3605.6267619047626</v>
      </c>
      <c r="G19" s="109">
        <f>G18*$G$15/$A$13</f>
        <v>2100.89</v>
      </c>
      <c r="H19" s="109">
        <f>H18*$H$15/$A$13</f>
        <v>5786.3229629629614</v>
      </c>
      <c r="I19" s="109">
        <f>I18*$I$15/$A$13</f>
        <v>5094.064666666668</v>
      </c>
      <c r="J19" s="109">
        <f>J18*$J$15/$A$13</f>
        <v>1532.2039111111108</v>
      </c>
      <c r="K19" s="109">
        <f>K18*$K$15/$A$13</f>
        <v>2514.552533333333</v>
      </c>
      <c r="L19" s="109">
        <f>L18*$L$15/$A$13</f>
        <v>2338.9583999999995</v>
      </c>
      <c r="M19" s="109">
        <f>M18*$M$15/16000</f>
        <v>12614.0625</v>
      </c>
      <c r="N19" s="109">
        <f>N18*$N$15/$A$13</f>
        <v>5000</v>
      </c>
      <c r="O19" s="109">
        <f>O18*$O$15/700</f>
        <v>511.54204081632656</v>
      </c>
      <c r="P19" s="66">
        <f>P18*$P$15/813</f>
        <v>1675.2767527675276</v>
      </c>
      <c r="Q19" s="133">
        <f>SUM(C19:P19)</f>
        <v>52683.08066289602</v>
      </c>
      <c r="R19" s="7"/>
      <c r="S19" s="4"/>
      <c r="U19"/>
    </row>
    <row r="20" spans="1:21">
      <c r="A20" s="47" t="s">
        <v>37</v>
      </c>
      <c r="B20" s="111" t="s">
        <v>14</v>
      </c>
      <c r="C20" s="89">
        <v>7.2788416162245045E-2</v>
      </c>
      <c r="D20" s="89">
        <v>9.0551880033846135E-2</v>
      </c>
      <c r="E20" s="89">
        <v>2.4757666349833285E-2</v>
      </c>
      <c r="F20" s="89">
        <v>6.8439937766284736E-2</v>
      </c>
      <c r="G20" s="89">
        <v>3.9877888186588689E-2</v>
      </c>
      <c r="H20" s="89">
        <v>0.10983266145706228</v>
      </c>
      <c r="I20" s="89">
        <v>9.6692611794327907E-2</v>
      </c>
      <c r="J20" s="89">
        <v>2.9083415241322845E-2</v>
      </c>
      <c r="K20" s="89">
        <v>4.7729792975153375E-2</v>
      </c>
      <c r="L20" s="89">
        <v>4.4396765917436111E-2</v>
      </c>
      <c r="M20" s="89">
        <v>0.23943289460830475</v>
      </c>
      <c r="N20" s="89">
        <v>9.490713027952126E-2</v>
      </c>
      <c r="O20" s="89">
        <v>9.7097974222414563E-3</v>
      </c>
      <c r="P20" s="89">
        <v>3.1799141805832216E-2</v>
      </c>
      <c r="Q20" s="94">
        <v>1</v>
      </c>
      <c r="R20" s="7"/>
      <c r="S20" s="4"/>
      <c r="T20" s="110"/>
    </row>
    <row r="21" spans="1:21" ht="13.5" thickBot="1">
      <c r="A21" s="112" t="s">
        <v>15</v>
      </c>
      <c r="B21" s="95"/>
      <c r="C21" s="96">
        <f>C19*C20</f>
        <v>279.12304964885197</v>
      </c>
      <c r="D21" s="96">
        <f>D19*D20</f>
        <v>431.98245239922471</v>
      </c>
      <c r="E21" s="96">
        <f>E19*E20</f>
        <v>32.291675097773236</v>
      </c>
      <c r="F21" s="96">
        <f t="shared" ref="F21:O21" si="0">F19*F20</f>
        <v>246.7688711932127</v>
      </c>
      <c r="G21" s="96">
        <f t="shared" si="0"/>
        <v>83.779056512322313</v>
      </c>
      <c r="H21" s="96">
        <f t="shared" si="0"/>
        <v>635.52725107233641</v>
      </c>
      <c r="I21" s="96">
        <f t="shared" si="0"/>
        <v>492.55841726920249</v>
      </c>
      <c r="J21" s="96">
        <f t="shared" si="0"/>
        <v>44.56172258122335</v>
      </c>
      <c r="K21" s="96">
        <f t="shared" si="0"/>
        <v>120.01907184114744</v>
      </c>
      <c r="L21" s="96">
        <f t="shared" si="0"/>
        <v>103.84218857542088</v>
      </c>
      <c r="M21" s="96">
        <f t="shared" si="0"/>
        <v>3020.221497145069</v>
      </c>
      <c r="N21" s="96">
        <f t="shared" si="0"/>
        <v>474.53565139760627</v>
      </c>
      <c r="O21" s="96">
        <f t="shared" si="0"/>
        <v>4.9669695892865011</v>
      </c>
      <c r="P21" s="96">
        <f>P19*P20</f>
        <v>53.272363025268731</v>
      </c>
      <c r="Q21" s="97">
        <f>SUM(C21:P21)</f>
        <v>6023.4502373479463</v>
      </c>
      <c r="R21" s="7"/>
      <c r="S21" s="4"/>
      <c r="T21" s="110"/>
    </row>
    <row r="25" spans="1:21">
      <c r="R25" s="4"/>
      <c r="S25" s="4"/>
    </row>
    <row r="26" spans="1:21">
      <c r="R26" s="4"/>
      <c r="S26" s="4"/>
    </row>
    <row r="27" spans="1:21" ht="15">
      <c r="C27" s="85"/>
      <c r="D27" s="87"/>
      <c r="E27" s="86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4"/>
      <c r="S27" s="4"/>
    </row>
    <row r="28" spans="1:21" ht="15">
      <c r="D28" s="31"/>
      <c r="E28" s="4"/>
      <c r="R28" s="4"/>
      <c r="S28" s="4"/>
    </row>
    <row r="29" spans="1:21" ht="15">
      <c r="D29" s="31"/>
      <c r="E29" s="4"/>
      <c r="R29" s="4"/>
      <c r="S29" s="4"/>
    </row>
    <row r="30" spans="1:21" ht="15">
      <c r="D30" s="31"/>
      <c r="E30" s="4"/>
      <c r="R30" s="4"/>
      <c r="S30" s="4"/>
    </row>
    <row r="31" spans="1:21" ht="15">
      <c r="D31" s="31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2"/>
    </row>
    <row r="41" spans="5:19" ht="15">
      <c r="R41" s="32"/>
    </row>
    <row r="42" spans="5:19" ht="15">
      <c r="R42" s="32"/>
    </row>
    <row r="43" spans="5:19" ht="15">
      <c r="R43" s="32"/>
    </row>
    <row r="44" spans="5:19" ht="15">
      <c r="R44" s="32"/>
    </row>
    <row r="45" spans="5:19" ht="15">
      <c r="R45" s="32"/>
    </row>
  </sheetData>
  <mergeCells count="1">
    <mergeCell ref="E12:N13"/>
  </mergeCells>
  <phoneticPr fontId="3" type="noConversion"/>
  <pageMargins left="0.35433070866141736" right="0.35433070866141736" top="0.11811023622047245" bottom="0.70866141732283472" header="0.31496062992125984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Weekly National</vt:lpstr>
      <vt:lpstr>Report</vt:lpstr>
      <vt:lpstr>Changes</vt:lpstr>
      <vt:lpstr>Base prices</vt:lpstr>
      <vt:lpstr>Unit Price</vt:lpstr>
      <vt:lpstr>National Index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2024-04-04T09:39:04Z</cp:lastPrinted>
  <dcterms:created xsi:type="dcterms:W3CDTF">2003-10-25T09:26:21Z</dcterms:created>
  <dcterms:modified xsi:type="dcterms:W3CDTF">2024-04-04T09:49:53Z</dcterms:modified>
</cp:coreProperties>
</file>