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 tabRatio="795"/>
  </bookViews>
  <sheets>
    <sheet name="Weekly National" sheetId="14" r:id="rId1"/>
    <sheet name="Report" sheetId="6" r:id="rId2"/>
    <sheet name="Unit Price" sheetId="12" r:id="rId3"/>
    <sheet name="National Index" sheetId="10" r:id="rId4"/>
    <sheet name="Changes" sheetId="13" r:id="rId5"/>
    <sheet name="Base prices" sheetId="7" r:id="rId6"/>
  </sheets>
  <definedNames>
    <definedName name="_xlnm.Print_Titles" localSheetId="4">Changes!$14:$16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/>
  <c r="P31" i="14"/>
  <c r="P26"/>
  <c r="P21" l="1"/>
  <c r="C16" l="1"/>
  <c r="C18" s="1"/>
  <c r="C21"/>
  <c r="C23" s="1"/>
  <c r="P16"/>
  <c r="P19" i="7" l="1"/>
  <c r="G21" i="6" l="1"/>
  <c r="E21"/>
  <c r="D21"/>
  <c r="G20"/>
  <c r="F20"/>
  <c r="E20"/>
  <c r="D20"/>
  <c r="G19"/>
  <c r="F19"/>
  <c r="E19"/>
  <c r="D19"/>
  <c r="G18"/>
  <c r="F18"/>
  <c r="E18"/>
  <c r="D18"/>
  <c r="M16" i="14" l="1"/>
  <c r="Q18" i="7"/>
  <c r="C19"/>
  <c r="C21" s="1"/>
  <c r="Q15" i="14"/>
  <c r="Q20"/>
  <c r="C26" l="1"/>
  <c r="C28" s="1"/>
  <c r="P33" l="1"/>
  <c r="O31"/>
  <c r="O33" s="1"/>
  <c r="N31"/>
  <c r="N33" s="1"/>
  <c r="M31"/>
  <c r="M33" s="1"/>
  <c r="L31"/>
  <c r="L33" s="1"/>
  <c r="K31"/>
  <c r="K33" s="1"/>
  <c r="J31"/>
  <c r="J33" s="1"/>
  <c r="I31"/>
  <c r="I33" s="1"/>
  <c r="H31"/>
  <c r="H33" s="1"/>
  <c r="G31"/>
  <c r="G33" s="1"/>
  <c r="F31"/>
  <c r="F33" s="1"/>
  <c r="E31"/>
  <c r="E33" s="1"/>
  <c r="D31"/>
  <c r="D33" s="1"/>
  <c r="C31"/>
  <c r="C33" s="1"/>
  <c r="Q30"/>
  <c r="Q33" l="1"/>
  <c r="Q31"/>
  <c r="Q23" i="13" l="1"/>
  <c r="P23"/>
  <c r="O23"/>
  <c r="N23"/>
  <c r="M23"/>
  <c r="L23"/>
  <c r="K23"/>
  <c r="J23"/>
  <c r="I23"/>
  <c r="H23"/>
  <c r="G23"/>
  <c r="F23"/>
  <c r="E23"/>
  <c r="D23"/>
  <c r="C23"/>
  <c r="P21" i="7"/>
  <c r="O19"/>
  <c r="O21" s="1"/>
  <c r="N19"/>
  <c r="N21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Q25" i="13"/>
  <c r="P25"/>
  <c r="O25"/>
  <c r="N25"/>
  <c r="M25"/>
  <c r="L25"/>
  <c r="K25"/>
  <c r="J25"/>
  <c r="I25"/>
  <c r="H25"/>
  <c r="G25"/>
  <c r="F25"/>
  <c r="E25"/>
  <c r="D25"/>
  <c r="C25"/>
  <c r="Q21"/>
  <c r="P21"/>
  <c r="O21"/>
  <c r="N21"/>
  <c r="M21"/>
  <c r="L21"/>
  <c r="K21"/>
  <c r="J21"/>
  <c r="I21"/>
  <c r="H21"/>
  <c r="G21"/>
  <c r="F21"/>
  <c r="E21"/>
  <c r="D21"/>
  <c r="C21"/>
  <c r="Q19"/>
  <c r="P19"/>
  <c r="O19"/>
  <c r="N19"/>
  <c r="M19"/>
  <c r="L19"/>
  <c r="K19"/>
  <c r="J19"/>
  <c r="I19"/>
  <c r="H19"/>
  <c r="G19"/>
  <c r="F19"/>
  <c r="E19"/>
  <c r="D19"/>
  <c r="C19"/>
  <c r="P28" i="14" l="1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Q25"/>
  <c r="P23"/>
  <c r="O21"/>
  <c r="O23" s="1"/>
  <c r="N21"/>
  <c r="N23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P18"/>
  <c r="O16"/>
  <c r="O18" s="1"/>
  <c r="N16"/>
  <c r="N18" s="1"/>
  <c r="M18"/>
  <c r="L16"/>
  <c r="L18" s="1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Q28" l="1"/>
  <c r="Q21" i="7"/>
  <c r="Q19"/>
  <c r="Q16" i="14"/>
  <c r="Q23"/>
  <c r="Q21"/>
  <c r="Q26"/>
  <c r="Q18"/>
</calcChain>
</file>

<file path=xl/sharedStrings.xml><?xml version="1.0" encoding="utf-8"?>
<sst xmlns="http://schemas.openxmlformats.org/spreadsheetml/2006/main" count="138" uniqueCount="48">
  <si>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</si>
  <si>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</si>
  <si>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</si>
  <si>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</si>
  <si>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</si>
  <si>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</si>
  <si>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</si>
  <si>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</si>
  <si>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</si>
  <si>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</si>
  <si>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</si>
  <si>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</si>
  <si>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</si>
  <si>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</si>
  <si>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</si>
  <si>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</si>
  <si>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</si>
  <si>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</si>
  <si>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</si>
  <si>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</si>
  <si>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</si>
  <si>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</si>
  <si>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</si>
  <si>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</si>
  <si>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</si>
  <si>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</si>
  <si>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</si>
  <si>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</si>
  <si>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</si>
  <si>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</si>
  <si>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</si>
  <si>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</si>
  <si>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</si>
  <si>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11th-April</t>
  </si>
  <si>
    <t>National Average Index</t>
  </si>
  <si>
    <t>Index Change</t>
  </si>
  <si>
    <t>Price Change</t>
  </si>
  <si>
    <t>National Weekly Average Price &amp; index of Fatouch 2023</t>
  </si>
  <si>
    <t>Fatouch 2023- Weekly Average Prices &amp; Index</t>
  </si>
  <si>
    <t>National Changes in Fatouch's Vegetables Ingredients (2023)</t>
  </si>
  <si>
    <t>National Base Average Prices &amp; Index of Fatouch 2023</t>
  </si>
  <si>
    <r>
      <t>Weights(1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>-22</t>
    </r>
    <r>
      <rPr>
        <vertAlign val="superscript"/>
        <sz val="8"/>
        <rFont val="Arial"/>
        <family val="2"/>
      </rPr>
      <t>nd</t>
    </r>
    <r>
      <rPr>
        <sz val="8"/>
        <rFont val="Arial"/>
        <family val="2"/>
      </rPr>
      <t xml:space="preserve"> March 2023)</t>
    </r>
  </si>
  <si>
    <t>1st-22nd March 2023</t>
  </si>
  <si>
    <t>27th-March</t>
  </si>
  <si>
    <t>3rd-April</t>
  </si>
  <si>
    <t>18th-April</t>
  </si>
  <si>
    <t>(base: 1st-22nd March2023)</t>
  </si>
  <si>
    <t>1st-22nd March2023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</si>
</sst>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B1mmm\-yy"/>
    <numFmt numFmtId="167" formatCode="dd/mm/yyyy;@"/>
  </numFmts>
  <fonts count="29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0" fillId="0" borderId="17" xfId="0" applyBorder="1" applyAlignment="1"/>
    <xf numFmtId="0" fontId="9" fillId="0" borderId="0" xfId="0" applyFont="1"/>
    <xf numFmtId="0" fontId="3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165" fontId="13" fillId="0" borderId="13" xfId="0" applyNumberFormat="1" applyFont="1" applyBorder="1" applyAlignment="1"/>
    <xf numFmtId="0" fontId="3" fillId="0" borderId="23" xfId="0" applyFont="1" applyBorder="1" applyAlignment="1">
      <alignment horizontal="center"/>
    </xf>
    <xf numFmtId="3" fontId="11" fillId="0" borderId="23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11" fillId="0" borderId="28" xfId="0" applyFont="1" applyFill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4" fontId="3" fillId="3" borderId="29" xfId="0" applyNumberFormat="1" applyFont="1" applyFill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10" fontId="4" fillId="0" borderId="13" xfId="0" applyNumberFormat="1" applyFont="1" applyBorder="1"/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10" fontId="4" fillId="0" borderId="12" xfId="0" applyNumberFormat="1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0" fontId="21" fillId="0" borderId="0" xfId="0" applyFont="1"/>
    <xf numFmtId="0" fontId="8" fillId="0" borderId="22" xfId="0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6" fontId="3" fillId="0" borderId="12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4" fontId="3" fillId="3" borderId="29" xfId="0" applyNumberFormat="1" applyFont="1" applyFill="1" applyBorder="1" applyAlignment="1">
      <alignment horizontal="center"/>
    </xf>
    <xf numFmtId="4" fontId="12" fillId="0" borderId="37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3" xfId="0" applyNumberFormat="1" applyFont="1" applyFill="1" applyBorder="1" applyAlignment="1">
      <alignment horizontal="right"/>
    </xf>
    <xf numFmtId="4" fontId="24" fillId="0" borderId="38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2" xfId="0" applyNumberFormat="1" applyFont="1" applyFill="1" applyBorder="1" applyAlignment="1">
      <alignment horizontal="right"/>
    </xf>
    <xf numFmtId="4" fontId="24" fillId="0" borderId="34" xfId="0" applyNumberFormat="1" applyFont="1" applyFill="1" applyBorder="1" applyAlignment="1">
      <alignment horizontal="right"/>
    </xf>
    <xf numFmtId="10" fontId="25" fillId="0" borderId="28" xfId="0" applyNumberFormat="1" applyFont="1" applyFill="1" applyBorder="1" applyAlignment="1">
      <alignment horizontal="right"/>
    </xf>
    <xf numFmtId="10" fontId="25" fillId="0" borderId="15" xfId="1" applyNumberFormat="1" applyFont="1" applyBorder="1" applyAlignment="1">
      <alignment horizontal="right"/>
    </xf>
    <xf numFmtId="0" fontId="20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4" fillId="0" borderId="0" xfId="1" applyNumberFormat="1" applyFont="1"/>
    <xf numFmtId="0" fontId="27" fillId="0" borderId="30" xfId="0" applyFont="1" applyBorder="1" applyAlignment="1">
      <alignment horizontal="left"/>
    </xf>
    <xf numFmtId="10" fontId="5" fillId="0" borderId="39" xfId="0" applyNumberFormat="1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3" fontId="11" fillId="0" borderId="41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5" fillId="0" borderId="42" xfId="0" applyNumberFormat="1" applyFont="1" applyFill="1" applyBorder="1" applyAlignment="1">
      <alignment horizontal="center"/>
    </xf>
    <xf numFmtId="10" fontId="5" fillId="0" borderId="44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4" fontId="3" fillId="0" borderId="46" xfId="0" applyNumberFormat="1" applyFont="1" applyBorder="1" applyAlignment="1">
      <alignment horizontal="center"/>
    </xf>
    <xf numFmtId="4" fontId="3" fillId="3" borderId="47" xfId="0" applyNumberFormat="1" applyFont="1" applyFill="1" applyBorder="1"/>
    <xf numFmtId="10" fontId="25" fillId="0" borderId="48" xfId="0" applyNumberFormat="1" applyFont="1" applyFill="1" applyBorder="1" applyAlignment="1">
      <alignment horizontal="right"/>
    </xf>
    <xf numFmtId="4" fontId="12" fillId="0" borderId="49" xfId="0" applyNumberFormat="1" applyFont="1" applyFill="1" applyBorder="1" applyAlignment="1">
      <alignment horizontal="right"/>
    </xf>
    <xf numFmtId="4" fontId="24" fillId="0" borderId="19" xfId="0" applyNumberFormat="1" applyFont="1" applyFill="1" applyBorder="1" applyAlignment="1">
      <alignment horizontal="right"/>
    </xf>
    <xf numFmtId="10" fontId="25" fillId="0" borderId="50" xfId="0" applyNumberFormat="1" applyFont="1" applyFill="1" applyBorder="1" applyAlignment="1">
      <alignment horizontal="right"/>
    </xf>
    <xf numFmtId="0" fontId="8" fillId="2" borderId="25" xfId="0" applyFont="1" applyFill="1" applyBorder="1" applyAlignment="1">
      <alignment horizontal="left"/>
    </xf>
    <xf numFmtId="0" fontId="8" fillId="3" borderId="27" xfId="0" applyFont="1" applyFill="1" applyBorder="1"/>
    <xf numFmtId="2" fontId="2" fillId="0" borderId="12" xfId="0" applyNumberFormat="1" applyFont="1" applyBorder="1"/>
    <xf numFmtId="2" fontId="2" fillId="4" borderId="12" xfId="0" applyNumberFormat="1" applyFont="1" applyFill="1" applyBorder="1" applyAlignment="1">
      <alignment horizontal="right"/>
    </xf>
    <xf numFmtId="0" fontId="8" fillId="0" borderId="40" xfId="0" applyFont="1" applyBorder="1" applyAlignment="1">
      <alignment horizontal="left"/>
    </xf>
    <xf numFmtId="0" fontId="8" fillId="2" borderId="43" xfId="0" applyFont="1" applyFill="1" applyBorder="1" applyAlignment="1">
      <alignment horizontal="left"/>
    </xf>
    <xf numFmtId="0" fontId="11" fillId="0" borderId="39" xfId="0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6" fontId="3" fillId="0" borderId="39" xfId="0" applyNumberFormat="1" applyFont="1" applyFill="1" applyBorder="1" applyAlignment="1">
      <alignment horizontal="center"/>
    </xf>
    <xf numFmtId="0" fontId="8" fillId="3" borderId="45" xfId="0" applyFont="1" applyFill="1" applyBorder="1"/>
    <xf numFmtId="0" fontId="25" fillId="0" borderId="52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10" fontId="25" fillId="0" borderId="21" xfId="0" applyNumberFormat="1" applyFont="1" applyFill="1" applyBorder="1" applyAlignment="1">
      <alignment horizontal="right"/>
    </xf>
    <xf numFmtId="10" fontId="25" fillId="0" borderId="54" xfId="0" applyNumberFormat="1" applyFont="1" applyFill="1" applyBorder="1" applyAlignment="1">
      <alignment horizontal="right"/>
    </xf>
    <xf numFmtId="10" fontId="25" fillId="0" borderId="51" xfId="0" applyNumberFormat="1" applyFont="1" applyFill="1" applyBorder="1" applyAlignment="1">
      <alignment horizontal="right"/>
    </xf>
    <xf numFmtId="10" fontId="25" fillId="0" borderId="55" xfId="1" applyNumberFormat="1" applyFont="1" applyBorder="1" applyAlignment="1">
      <alignment horizontal="right"/>
    </xf>
    <xf numFmtId="0" fontId="20" fillId="0" borderId="56" xfId="0" applyFont="1" applyBorder="1" applyAlignment="1">
      <alignment horizontal="left"/>
    </xf>
    <xf numFmtId="0" fontId="26" fillId="0" borderId="57" xfId="0" applyFont="1" applyBorder="1" applyAlignment="1">
      <alignment horizontal="center"/>
    </xf>
    <xf numFmtId="4" fontId="24" fillId="0" borderId="58" xfId="0" applyNumberFormat="1" applyFont="1" applyFill="1" applyBorder="1" applyAlignment="1">
      <alignment horizontal="right"/>
    </xf>
    <xf numFmtId="4" fontId="24" fillId="0" borderId="59" xfId="0" applyNumberFormat="1" applyFont="1" applyFill="1" applyBorder="1" applyAlignment="1">
      <alignment horizontal="right"/>
    </xf>
    <xf numFmtId="4" fontId="24" fillId="0" borderId="60" xfId="0" applyNumberFormat="1" applyFont="1" applyFill="1" applyBorder="1" applyAlignment="1">
      <alignment horizontal="right"/>
    </xf>
    <xf numFmtId="4" fontId="24" fillId="0" borderId="61" xfId="0" applyNumberFormat="1" applyFont="1" applyFill="1" applyBorder="1" applyAlignment="1">
      <alignment horizontal="right"/>
    </xf>
    <xf numFmtId="4" fontId="24" fillId="0" borderId="62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left"/>
    </xf>
    <xf numFmtId="0" fontId="26" fillId="0" borderId="9" xfId="0" applyFont="1" applyBorder="1" applyAlignment="1">
      <alignment horizontal="center"/>
    </xf>
    <xf numFmtId="4" fontId="24" fillId="0" borderId="63" xfId="0" applyNumberFormat="1" applyFont="1" applyFill="1" applyBorder="1" applyAlignment="1">
      <alignment horizontal="right"/>
    </xf>
    <xf numFmtId="4" fontId="24" fillId="0" borderId="64" xfId="0" applyNumberFormat="1" applyFont="1" applyFill="1" applyBorder="1" applyAlignment="1">
      <alignment horizontal="right"/>
    </xf>
    <xf numFmtId="4" fontId="24" fillId="0" borderId="65" xfId="0" applyNumberFormat="1" applyFont="1" applyFill="1" applyBorder="1" applyAlignment="1">
      <alignment horizontal="right"/>
    </xf>
    <xf numFmtId="4" fontId="24" fillId="0" borderId="66" xfId="0" applyNumberFormat="1" applyFont="1" applyFill="1" applyBorder="1" applyAlignment="1">
      <alignment horizontal="right"/>
    </xf>
    <xf numFmtId="4" fontId="24" fillId="0" borderId="10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19" fillId="2" borderId="67" xfId="0" applyFont="1" applyFill="1" applyBorder="1" applyAlignment="1"/>
    <xf numFmtId="0" fontId="19" fillId="2" borderId="68" xfId="0" applyFont="1" applyFill="1" applyBorder="1" applyAlignment="1"/>
    <xf numFmtId="0" fontId="19" fillId="2" borderId="69" xfId="0" applyFont="1" applyFill="1" applyBorder="1" applyAlignment="1"/>
    <xf numFmtId="0" fontId="12" fillId="0" borderId="56" xfId="0" applyFont="1" applyBorder="1"/>
    <xf numFmtId="0" fontId="8" fillId="0" borderId="72" xfId="0" applyFont="1" applyBorder="1" applyAlignment="1">
      <alignment horizontal="center"/>
    </xf>
    <xf numFmtId="0" fontId="0" fillId="0" borderId="7" xfId="0" applyBorder="1"/>
    <xf numFmtId="0" fontId="12" fillId="0" borderId="36" xfId="0" applyFont="1" applyBorder="1"/>
    <xf numFmtId="0" fontId="20" fillId="0" borderId="32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2" fontId="3" fillId="0" borderId="32" xfId="0" applyNumberFormat="1" applyFont="1" applyFill="1" applyBorder="1" applyAlignment="1">
      <alignment horizontal="center"/>
    </xf>
    <xf numFmtId="165" fontId="3" fillId="0" borderId="19" xfId="0" applyNumberFormat="1" applyFont="1" applyBorder="1" applyAlignment="1"/>
    <xf numFmtId="165" fontId="13" fillId="0" borderId="26" xfId="0" applyNumberFormat="1" applyFont="1" applyBorder="1" applyAlignment="1"/>
    <xf numFmtId="167" fontId="2" fillId="0" borderId="25" xfId="0" applyNumberFormat="1" applyFont="1" applyBorder="1" applyAlignment="1">
      <alignment horizontal="right"/>
    </xf>
    <xf numFmtId="2" fontId="2" fillId="0" borderId="32" xfId="0" applyNumberFormat="1" applyFont="1" applyBorder="1"/>
    <xf numFmtId="165" fontId="4" fillId="0" borderId="19" xfId="0" applyNumberFormat="1" applyFont="1" applyBorder="1"/>
    <xf numFmtId="167" fontId="2" fillId="4" borderId="36" xfId="0" applyNumberFormat="1" applyFont="1" applyFill="1" applyBorder="1"/>
    <xf numFmtId="2" fontId="2" fillId="4" borderId="32" xfId="0" applyNumberFormat="1" applyFont="1" applyFill="1" applyBorder="1" applyAlignment="1">
      <alignment horizontal="right"/>
    </xf>
    <xf numFmtId="10" fontId="4" fillId="4" borderId="20" xfId="0" applyNumberFormat="1" applyFont="1" applyFill="1" applyBorder="1"/>
    <xf numFmtId="10" fontId="4" fillId="4" borderId="26" xfId="0" applyNumberFormat="1" applyFont="1" applyFill="1" applyBorder="1"/>
    <xf numFmtId="167" fontId="2" fillId="0" borderId="25" xfId="0" applyNumberFormat="1" applyFont="1" applyBorder="1"/>
    <xf numFmtId="10" fontId="4" fillId="0" borderId="19" xfId="0" applyNumberFormat="1" applyFont="1" applyBorder="1"/>
    <xf numFmtId="10" fontId="4" fillId="0" borderId="26" xfId="0" applyNumberFormat="1" applyFont="1" applyBorder="1"/>
    <xf numFmtId="0" fontId="3" fillId="0" borderId="0" xfId="0" applyFont="1" applyBorder="1"/>
    <xf numFmtId="164" fontId="3" fillId="5" borderId="12" xfId="0" applyNumberFormat="1" applyFont="1" applyFill="1" applyBorder="1" applyAlignment="1">
      <alignment horizontal="center"/>
    </xf>
    <xf numFmtId="10" fontId="5" fillId="5" borderId="0" xfId="0" applyNumberFormat="1" applyFont="1" applyFill="1" applyBorder="1" applyAlignment="1">
      <alignment horizontal="center"/>
    </xf>
    <xf numFmtId="4" fontId="3" fillId="5" borderId="28" xfId="0" applyNumberFormat="1" applyFont="1" applyFill="1" applyBorder="1" applyAlignment="1">
      <alignment horizontal="center"/>
    </xf>
    <xf numFmtId="0" fontId="0" fillId="5" borderId="0" xfId="0" applyFill="1"/>
    <xf numFmtId="3" fontId="3" fillId="5" borderId="23" xfId="0" applyNumberFormat="1" applyFont="1" applyFill="1" applyBorder="1" applyAlignment="1">
      <alignment horizontal="center"/>
    </xf>
    <xf numFmtId="167" fontId="2" fillId="0" borderId="27" xfId="0" applyNumberFormat="1" applyFont="1" applyBorder="1"/>
    <xf numFmtId="2" fontId="2" fillId="0" borderId="28" xfId="0" applyNumberFormat="1" applyFont="1" applyBorder="1"/>
    <xf numFmtId="2" fontId="2" fillId="0" borderId="48" xfId="0" applyNumberFormat="1" applyFont="1" applyBorder="1"/>
    <xf numFmtId="10" fontId="4" fillId="0" borderId="50" xfId="0" applyNumberFormat="1" applyFont="1" applyBorder="1"/>
    <xf numFmtId="10" fontId="4" fillId="0" borderId="73" xfId="0" applyNumberFormat="1" applyFont="1" applyBorder="1"/>
    <xf numFmtId="10" fontId="4" fillId="0" borderId="28" xfId="0" applyNumberFormat="1" applyFont="1" applyBorder="1"/>
    <xf numFmtId="10" fontId="4" fillId="0" borderId="29" xfId="0" applyNumberFormat="1" applyFont="1" applyBorder="1"/>
    <xf numFmtId="2" fontId="18" fillId="3" borderId="1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9" fillId="2" borderId="69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center"/>
    </xf>
    <xf numFmtId="0" fontId="19" fillId="2" borderId="70" xfId="0" applyFont="1" applyFill="1" applyBorder="1" applyAlignment="1">
      <alignment horizontal="center"/>
    </xf>
    <xf numFmtId="0" fontId="19" fillId="2" borderId="71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FBFECE"/>
      <color rgb="FFBCE292"/>
      <color rgb="FFB5EBCB"/>
      <color rgb="FFCCFFCC"/>
      <color rgb="FF66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Fatouch Weekly Unit Price - 2023</a:t>
            </a:r>
          </a:p>
        </c:rich>
      </c:tx>
      <c:layout>
        <c:manualLayout>
          <c:xMode val="edge"/>
          <c:yMode val="edge"/>
          <c:x val="0.42059797667916132"/>
          <c:y val="0.196148355087454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30815109343936"/>
          <c:y val="0.2639739308628839"/>
          <c:w val="0.86542776895630957"/>
          <c:h val="0.59100197792944231"/>
        </c:manualLayout>
      </c:layout>
      <c:barChart>
        <c:barDir val="col"/>
        <c:grouping val="clustered"/>
        <c:ser>
          <c:idx val="0"/>
          <c:order val="0"/>
          <c:tx>
            <c:v>National Price</c:v>
          </c:tx>
          <c:spPr>
            <a:gradFill rotWithShape="0">
              <a:gsLst>
                <a:gs pos="0">
                  <a:srgbClr val="CCFFCC"/>
                </a:gs>
                <a:gs pos="100000">
                  <a:srgbClr val="9999FF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F24-4048-85A7-D253FC0B78A5}"/>
              </c:ext>
            </c:extLst>
          </c:dPt>
          <c:dPt>
            <c:idx val="2"/>
            <c:spPr>
              <a:gradFill rotWithShape="0">
                <a:gsLst>
                  <a:gs pos="0">
                    <a:schemeClr val="tx2">
                      <a:lumMod val="20000"/>
                      <a:lumOff val="8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24-4048-85A7-D253FC0B78A5}"/>
              </c:ext>
            </c:extLst>
          </c:dPt>
          <c:dPt>
            <c:idx val="3"/>
            <c:spPr>
              <a:gradFill rotWithShape="0">
                <a:gsLst>
                  <a:gs pos="0">
                    <a:schemeClr val="accent4">
                      <a:lumMod val="40000"/>
                      <a:lumOff val="6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24-4048-85A7-D253FC0B78A5}"/>
              </c:ext>
            </c:extLst>
          </c:dPt>
          <c:dPt>
            <c:idx val="4"/>
            <c:spPr>
              <a:gradFill rotWithShape="0">
                <a:gsLst>
                  <a:gs pos="0">
                    <a:schemeClr val="accent6">
                      <a:lumMod val="60000"/>
                      <a:lumOff val="40000"/>
                    </a:schemeClr>
                  </a:gs>
                  <a:gs pos="100000">
                    <a:srgbClr val="9999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24-4048-85A7-D253FC0B78A5}"/>
              </c:ext>
            </c:extLst>
          </c:dPt>
          <c:dLbls>
            <c:dLbl>
              <c:idx val="0"/>
              <c:layout>
                <c:manualLayout>
                  <c:x val="0"/>
                  <c:y val="3.62973894911461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4-4048-85A7-D253FC0B78A5}"/>
                </c:ext>
              </c:extLst>
            </c:dLbl>
            <c:dLbl>
              <c:idx val="1"/>
              <c:layout>
                <c:manualLayout>
                  <c:x val="4.8837973586054073E-17"/>
                  <c:y val="4.01181673323193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4-4048-85A7-D253FC0B78A5}"/>
                </c:ext>
              </c:extLst>
            </c:dLbl>
            <c:dLbl>
              <c:idx val="2"/>
              <c:layout>
                <c:manualLayout>
                  <c:x val="0"/>
                  <c:y val="4.20285562529060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4-4048-85A7-D253FC0B78A5}"/>
                </c:ext>
              </c:extLst>
            </c:dLbl>
            <c:dLbl>
              <c:idx val="3"/>
              <c:layout>
                <c:manualLayout>
                  <c:x val="0"/>
                  <c:y val="3.438700057055989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4-4048-85A7-D253FC0B78A5}"/>
                </c:ext>
              </c:extLst>
            </c:dLbl>
            <c:dLbl>
              <c:idx val="4"/>
              <c:layout>
                <c:manualLayout>
                  <c:x val="0"/>
                  <c:y val="4.011816733231941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4-4048-85A7-D253FC0B78A5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Val val="1"/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Report!$A$17:$A$21</c:f>
              <c:strCache>
                <c:ptCount val="5"/>
                <c:pt idx="0">
                  <c:v>1st-22nd March2023</c:v>
                </c:pt>
                <c:pt idx="1">
                  <c:v>27/03/2023</c:v>
                </c:pt>
                <c:pt idx="2">
                  <c:v>03/04/2023</c:v>
                </c:pt>
                <c:pt idx="3">
                  <c:v>11/04/2023</c:v>
                </c:pt>
                <c:pt idx="4">
                  <c:v>18/04/2023</c:v>
                </c:pt>
              </c:strCache>
            </c:strRef>
          </c:cat>
          <c:val>
            <c:numRef>
              <c:f>Report!$B$17:$B$21</c:f>
              <c:numCache>
                <c:formatCode>0.00</c:formatCode>
                <c:ptCount val="5"/>
                <c:pt idx="0">
                  <c:v>27913.863351509521</c:v>
                </c:pt>
                <c:pt idx="1">
                  <c:v>35858.804559551463</c:v>
                </c:pt>
                <c:pt idx="2">
                  <c:v>34831.52066464696</c:v>
                </c:pt>
                <c:pt idx="3">
                  <c:v>35394.014562415403</c:v>
                </c:pt>
                <c:pt idx="4">
                  <c:v>34622.645378552974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F24-4048-85A7-D253FC0B78A5}"/>
            </c:ext>
          </c:extLst>
        </c:ser>
        <c:ser>
          <c:idx val="4"/>
          <c:order val="1"/>
          <c:tx>
            <c:v>Beirut &amp; MT Lebanon Price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Report!$A$17:$A$21</c:f>
              <c:strCache>
                <c:ptCount val="5"/>
                <c:pt idx="0">
                  <c:v>1st-22nd March2023</c:v>
                </c:pt>
                <c:pt idx="1">
                  <c:v>27/03/2023</c:v>
                </c:pt>
                <c:pt idx="2">
                  <c:v>03/04/2023</c:v>
                </c:pt>
                <c:pt idx="3">
                  <c:v>11/04/2023</c:v>
                </c:pt>
                <c:pt idx="4">
                  <c:v>18/04/2023</c:v>
                </c:pt>
              </c:strCache>
            </c:strRef>
          </c:cat>
          <c:val>
            <c:numRef>
              <c:f>Report!#REF!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24-4048-85A7-D253FC0B78A5}"/>
            </c:ext>
          </c:extLst>
        </c:ser>
        <c:axId val="71205248"/>
        <c:axId val="71230208"/>
      </c:barChart>
      <c:catAx>
        <c:axId val="712052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30208"/>
        <c:crosses val="autoZero"/>
        <c:auto val="1"/>
        <c:lblAlgn val="ctr"/>
        <c:lblOffset val="100"/>
        <c:tickLblSkip val="1"/>
        <c:tickMarkSkip val="1"/>
      </c:catAx>
      <c:valAx>
        <c:axId val="71230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LL</a:t>
                </a:r>
              </a:p>
            </c:rich>
          </c:tx>
          <c:layout>
            <c:manualLayout>
              <c:xMode val="edge"/>
              <c:yMode val="edge"/>
              <c:x val="3.0815064200890981E-2"/>
              <c:y val="0.43016759776537244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0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4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69610753008681"/>
          <c:y val="0.94687615746707565"/>
          <c:w val="0.39021954423529231"/>
          <c:h val="4.46927374301699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899232025983521E-2"/>
          <c:y val="0.30831766029246777"/>
          <c:w val="0.92335295439714737"/>
          <c:h val="0.6047640044994409"/>
        </c:manualLayout>
      </c:layout>
      <c:lineChart>
        <c:grouping val="standard"/>
        <c:ser>
          <c:idx val="0"/>
          <c:order val="0"/>
          <c:tx>
            <c:v>Fluctuation vs base period</c:v>
          </c:tx>
          <c:cat>
            <c:numRef>
              <c:f>Report!$A$18:$A$21</c:f>
              <c:numCache>
                <c:formatCode>dd/mm/yyyy;@</c:formatCode>
                <c:ptCount val="4"/>
                <c:pt idx="0">
                  <c:v>45012</c:v>
                </c:pt>
                <c:pt idx="1">
                  <c:v>45019</c:v>
                </c:pt>
                <c:pt idx="2">
                  <c:v>45027</c:v>
                </c:pt>
                <c:pt idx="3">
                  <c:v>45034</c:v>
                </c:pt>
              </c:numCache>
            </c:numRef>
          </c:cat>
          <c:val>
            <c:numRef>
              <c:f>Report!$D$18:$D$21</c:f>
              <c:numCache>
                <c:formatCode>0.00%</c:formatCode>
                <c:ptCount val="4"/>
                <c:pt idx="0">
                  <c:v>0.15244266249394939</c:v>
                </c:pt>
                <c:pt idx="1">
                  <c:v>8.5069706787114258E-2</c:v>
                </c:pt>
                <c:pt idx="2">
                  <c:v>7.8043749592448114E-2</c:v>
                </c:pt>
                <c:pt idx="3">
                  <c:v>6.8646411218385883E-2</c:v>
                </c:pt>
              </c:numCache>
            </c:numRef>
          </c:val>
        </c:ser>
        <c:ser>
          <c:idx val="1"/>
          <c:order val="1"/>
          <c:tx>
            <c:v>Weekly fluctuations</c:v>
          </c:tx>
          <c:cat>
            <c:numRef>
              <c:f>Report!$A$18:$A$21</c:f>
              <c:numCache>
                <c:formatCode>dd/mm/yyyy;@</c:formatCode>
                <c:ptCount val="4"/>
                <c:pt idx="0">
                  <c:v>45012</c:v>
                </c:pt>
                <c:pt idx="1">
                  <c:v>45019</c:v>
                </c:pt>
                <c:pt idx="2">
                  <c:v>45027</c:v>
                </c:pt>
                <c:pt idx="3">
                  <c:v>45034</c:v>
                </c:pt>
              </c:numCache>
            </c:numRef>
          </c:cat>
          <c:val>
            <c:numRef>
              <c:f>Report!$E$18:$E$21</c:f>
              <c:numCache>
                <c:formatCode>0.00%</c:formatCode>
                <c:ptCount val="4"/>
                <c:pt idx="0">
                  <c:v>0.15244266249394939</c:v>
                </c:pt>
                <c:pt idx="1">
                  <c:v>-5.8461004524976802E-2</c:v>
                </c:pt>
                <c:pt idx="2">
                  <c:v>-6.4751205850819811E-3</c:v>
                </c:pt>
                <c:pt idx="3">
                  <c:v>-8.717028764013434E-3</c:v>
                </c:pt>
              </c:numCache>
            </c:numRef>
          </c:val>
        </c:ser>
        <c:marker val="1"/>
        <c:axId val="84651008"/>
        <c:axId val="84653568"/>
      </c:lineChart>
      <c:dateAx>
        <c:axId val="84651008"/>
        <c:scaling>
          <c:orientation val="minMax"/>
        </c:scaling>
        <c:axPos val="b"/>
        <c:minorGridlines/>
        <c:numFmt formatCode="@" sourceLinked="0"/>
        <c:majorTickMark val="cross"/>
        <c:minorTickMark val="cross"/>
        <c:tickLblPos val="nextTo"/>
        <c:spPr>
          <a:noFill/>
          <a:ln>
            <a:solidFill>
              <a:srgbClr val="000000"/>
            </a:solidFill>
          </a:ln>
        </c:spPr>
        <c:txPr>
          <a:bodyPr rot="2700000"/>
          <a:lstStyle/>
          <a:p>
            <a:pPr>
              <a:defRPr/>
            </a:pPr>
            <a:endParaRPr lang="en-US"/>
          </a:p>
        </c:txPr>
        <c:crossAx val="84653568"/>
        <c:crosses val="autoZero"/>
        <c:auto val="1"/>
        <c:lblOffset val="100"/>
        <c:majorUnit val="1"/>
      </c:dateAx>
      <c:valAx>
        <c:axId val="84653568"/>
        <c:scaling>
          <c:orientation val="minMax"/>
        </c:scaling>
        <c:axPos val="l"/>
        <c:majorGridlines/>
        <c:numFmt formatCode="0.00%" sourceLinked="1"/>
        <c:tickLblPos val="nextTo"/>
        <c:crossAx val="84651008"/>
        <c:crosses val="autoZero"/>
        <c:crossBetween val="midCat"/>
        <c:majorUnit val="0.1"/>
      </c:valAx>
      <c:spPr>
        <a:gradFill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127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36178773649774548"/>
          <c:y val="0.92269921259843402"/>
          <c:w val="0.18104015497628506"/>
          <c:h val="6.8887289088863893E-2"/>
        </c:manualLayout>
      </c:layout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5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4294967295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6"/>
  <sheetViews>
    <sheetView zoomScale="97" workbookViewId="0"/>
  </sheetViews>
  <pageMargins left="0.55118110236220474" right="0.5511811023622047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76201</xdr:rowOff>
    </xdr:from>
    <xdr:to>
      <xdr:col>0</xdr:col>
      <xdr:colOff>1352550</xdr:colOff>
      <xdr:row>5</xdr:row>
      <xdr:rowOff>34469</xdr:rowOff>
    </xdr:to>
    <xdr:pic>
      <xdr:nvPicPr>
        <xdr:cNvPr id="3" name="Picture 57" descr="Moet Logo_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76201"/>
          <a:ext cx="1352548" cy="105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352425</xdr:colOff>
      <xdr:row>6</xdr:row>
      <xdr:rowOff>142875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47637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3918" cy="67362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  <cdr:relSizeAnchor xmlns:cdr="http://schemas.openxmlformats.org/drawingml/2006/chartDrawing">
    <cdr:from>
      <cdr:x>0</cdr:x>
      <cdr:y>0.01728</cdr:y>
    </cdr:from>
    <cdr:to>
      <cdr:x>0.15551</cdr:x>
      <cdr:y>0.21717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88376"/>
          <a:ext cx="1482758" cy="1022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0.01442</cdr:x>
      <cdr:y>3.00849E-7</cdr:y>
    </cdr:from>
    <cdr:to>
      <cdr:x>0.17199</cdr:x>
      <cdr:y>0.18536</cdr:y>
    </cdr:to>
    <cdr:pic>
      <cdr:nvPicPr>
        <cdr:cNvPr id="6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3159BD2A-6CE9-4156-A1A6-4A5CEB1FC3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473" y="2"/>
          <a:ext cx="1502397" cy="123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0.00103</cdr:x>
      <cdr:y>0.18021</cdr:y>
    </cdr:from>
    <cdr:to>
      <cdr:x>0.28012</cdr:x>
      <cdr:y>0.24668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9821" y="1197989"/>
          <a:ext cx="2661107" cy="441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cs typeface="Times New Roman" pitchFamily="18" charset="0"/>
            </a:rPr>
            <a:t>Directorate General of Economy and Trade Technical Center for Pricing Policies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9459"/>
    <xdr:ext cx="9583918" cy="6667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0.1493</cdr:x>
      <cdr:y>0.15882</cdr:y>
    </cdr:from>
    <cdr:to>
      <cdr:x>0.24521</cdr:x>
      <cdr:y>0.29576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23546" y="106051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0.0103</cdr:x>
      <cdr:y>0</cdr:y>
    </cdr:from>
    <cdr:to>
      <cdr:x>0.1681</cdr:x>
      <cdr:y>0.17553</cdr:y>
    </cdr:to>
    <cdr:pic>
      <cdr:nvPicPr>
        <cdr:cNvPr id="3" name="Picture 2" descr="Moet Logo_En">
          <a:extLst xmlns:a="http://schemas.openxmlformats.org/drawingml/2006/main">
            <a:ext uri="{FF2B5EF4-FFF2-40B4-BE49-F238E27FC236}">
              <a16:creationId xmlns:a16="http://schemas.microsoft.com/office/drawing/2014/main" xmlns="" id="{D36479DB-2616-46BD-9AE2-5F92AF1FA0F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9409" y="0"/>
          <a:ext cx="1369786" cy="872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0.08339</cdr:x>
      <cdr:y>0.2</cdr:y>
    </cdr:from>
    <cdr:to>
      <cdr:x>0.17929</cdr:x>
      <cdr:y>0.33694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5092" y="133546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0.17481</cdr:y>
    </cdr:from>
    <cdr:to>
      <cdr:x>0.2513</cdr:x>
      <cdr:y>0.23887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1158712"/>
          <a:ext cx="2395980" cy="42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>
          <a:noAutofit/>
        </a:bodyPr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Directorate</a:t>
          </a:r>
          <a:r>
            <a:rPr lang="en-US" sz="1100" b="1" i="1">
              <a:latin typeface="+mn-lt"/>
              <a:ea typeface="+mn-ea"/>
              <a:cs typeface="+mn-cs"/>
            </a:rPr>
            <a:t> </a:t>
          </a:r>
          <a:r>
            <a:rPr lang="en-US" sz="900" b="1" i="1">
              <a:solidFill>
                <a:schemeClr val="tx1">
                  <a:lumMod val="50000"/>
                  <a:lumOff val="50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rPr>
            <a:t>General of Economy and Trade Technical Center for Pricing Policies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0.36168</cdr:x>
      <cdr:y>0.15906</cdr:y>
    </cdr:from>
    <cdr:to>
      <cdr:x>0.7582</cdr:x>
      <cdr:y>0.22239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6314" y="1060516"/>
          <a:ext cx="3800181" cy="422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0.41393</cdr:x>
      <cdr:y>0.12077</cdr:y>
    </cdr:from>
    <cdr:to>
      <cdr:x>0.6916</cdr:x>
      <cdr:y>0.16642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67112" y="805206"/>
          <a:ext cx="2661109" cy="304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 fontAlgn="base"/>
          <a:r>
            <a:rPr lang="en-US" sz="1200" b="1" i="0" baseline="0">
              <a:latin typeface="Arial" pitchFamily="34" charset="0"/>
              <a:ea typeface="+mn-ea"/>
              <a:cs typeface="Arial" pitchFamily="34" charset="0"/>
            </a:rPr>
            <a:t>National fatouch Index - 2023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1504604</xdr:colOff>
      <xdr:row>7</xdr:row>
      <xdr:rowOff>38620</xdr:rowOff>
    </xdr:to>
    <xdr:pic>
      <xdr:nvPicPr>
        <xdr:cNvPr id="2" name="Picture 57" descr="Moet Logo_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2:Q33"/>
  <sheetViews>
    <sheetView tabSelected="1" topLeftCell="A7" zoomScaleNormal="100" workbookViewId="0">
      <selection activeCell="B36" sqref="B36"/>
    </sheetView>
  </sheetViews>
  <sheetFormatPr defaultRowHeight="12.75"/>
  <cols>
    <col min="1" max="1" width="23.7109375" customWidth="1"/>
    <col min="2" max="2" width="10.140625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8.7109375" customWidth="1"/>
    <col min="17" max="17" width="8.5703125" customWidth="1"/>
  </cols>
  <sheetData>
    <row r="2" spans="1:17" ht="21.75" customHeight="1"/>
    <row r="4" spans="1:17" ht="26.25" customHeight="1"/>
    <row r="7" spans="1:17">
      <c r="A7" s="40" t="s">
        <v>31</v>
      </c>
    </row>
    <row r="8" spans="1:17">
      <c r="A8" s="40" t="s">
        <v>30</v>
      </c>
    </row>
    <row r="9" spans="1:17">
      <c r="A9" s="37"/>
      <c r="B9" s="38"/>
      <c r="C9" s="39"/>
      <c r="D9" s="39"/>
      <c r="E9" s="172" t="s">
        <v>37</v>
      </c>
      <c r="F9" s="172"/>
      <c r="G9" s="172"/>
      <c r="H9" s="172"/>
      <c r="I9" s="172"/>
      <c r="J9" s="172"/>
      <c r="K9" s="172"/>
      <c r="L9" s="172"/>
      <c r="M9" s="172"/>
      <c r="N9" s="172"/>
      <c r="O9" s="39"/>
      <c r="P9" s="39"/>
      <c r="Q9" s="38"/>
    </row>
    <row r="10" spans="1:17">
      <c r="A10" s="41">
        <v>1000</v>
      </c>
      <c r="B10" s="6"/>
      <c r="C10" s="16"/>
      <c r="D10" s="16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6"/>
      <c r="P10" s="16"/>
      <c r="Q10" s="6"/>
    </row>
    <row r="11" spans="1:17" ht="13.5" thickBot="1">
      <c r="A11" s="1"/>
      <c r="B11" s="6"/>
      <c r="C11" s="15" t="s">
        <v>14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 t="s">
        <v>16</v>
      </c>
    </row>
    <row r="12" spans="1:17">
      <c r="A12" s="2"/>
      <c r="B12" s="53" t="s">
        <v>19</v>
      </c>
      <c r="C12" s="54">
        <v>50</v>
      </c>
      <c r="D12" s="54">
        <v>50</v>
      </c>
      <c r="E12" s="54">
        <v>15</v>
      </c>
      <c r="F12" s="54">
        <v>10</v>
      </c>
      <c r="G12" s="54">
        <v>50</v>
      </c>
      <c r="H12" s="54">
        <v>50</v>
      </c>
      <c r="I12" s="54">
        <v>30</v>
      </c>
      <c r="J12" s="54">
        <v>10</v>
      </c>
      <c r="K12" s="54">
        <v>20</v>
      </c>
      <c r="L12" s="54">
        <v>20</v>
      </c>
      <c r="M12" s="54">
        <v>15</v>
      </c>
      <c r="N12" s="54">
        <v>5</v>
      </c>
      <c r="O12" s="54">
        <v>5</v>
      </c>
      <c r="P12" s="55">
        <v>30</v>
      </c>
      <c r="Q12" s="57">
        <v>360</v>
      </c>
    </row>
    <row r="13" spans="1:17" ht="16.5" thickBot="1">
      <c r="A13" s="2"/>
      <c r="B13" s="11" t="s">
        <v>20</v>
      </c>
      <c r="C13" s="5" t="s">
        <v>0</v>
      </c>
      <c r="D13" s="5" t="s">
        <v>3</v>
      </c>
      <c r="E13" s="5" t="s">
        <v>2</v>
      </c>
      <c r="F13" s="5" t="s">
        <v>1</v>
      </c>
      <c r="G13" s="5" t="s">
        <v>10</v>
      </c>
      <c r="H13" s="5" t="s">
        <v>4</v>
      </c>
      <c r="I13" s="5" t="s">
        <v>7</v>
      </c>
      <c r="J13" s="5" t="s">
        <v>8</v>
      </c>
      <c r="K13" s="5" t="s">
        <v>6</v>
      </c>
      <c r="L13" s="5" t="s">
        <v>5</v>
      </c>
      <c r="M13" s="5" t="s">
        <v>9</v>
      </c>
      <c r="N13" s="5" t="s">
        <v>11</v>
      </c>
      <c r="O13" s="5" t="s">
        <v>12</v>
      </c>
      <c r="P13" s="12" t="s">
        <v>13</v>
      </c>
      <c r="Q13" s="16"/>
    </row>
    <row r="14" spans="1:17" ht="16.5" thickBot="1">
      <c r="A14" s="2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6"/>
    </row>
    <row r="15" spans="1:17">
      <c r="A15" s="66" t="s">
        <v>21</v>
      </c>
      <c r="B15" s="44" t="s">
        <v>17</v>
      </c>
      <c r="C15" s="45">
        <v>63248.625</v>
      </c>
      <c r="D15" s="45">
        <v>84777.077777777784</v>
      </c>
      <c r="E15" s="45">
        <v>116666.48888888888</v>
      </c>
      <c r="F15" s="45">
        <v>56032.224999999999</v>
      </c>
      <c r="G15" s="45">
        <v>31554.3</v>
      </c>
      <c r="H15" s="45">
        <v>63703.511111111111</v>
      </c>
      <c r="I15" s="45">
        <v>68541.5</v>
      </c>
      <c r="J15" s="45">
        <v>85374.5</v>
      </c>
      <c r="K15" s="45">
        <v>66655.875</v>
      </c>
      <c r="L15" s="45">
        <v>65499.46666666666</v>
      </c>
      <c r="M15" s="46">
        <v>10750000</v>
      </c>
      <c r="N15" s="46">
        <v>500000</v>
      </c>
      <c r="O15" s="46">
        <v>75710.71428571429</v>
      </c>
      <c r="P15" s="46">
        <v>48000</v>
      </c>
      <c r="Q15" s="47">
        <f>SUM(C15:P15)</f>
        <v>12075764.283730159</v>
      </c>
    </row>
    <row r="16" spans="1:17">
      <c r="A16" s="103" t="s">
        <v>22</v>
      </c>
      <c r="B16" s="67" t="s">
        <v>14</v>
      </c>
      <c r="C16" s="68">
        <f>C15*$C$12/$A$10</f>
        <v>3162.4312500000001</v>
      </c>
      <c r="D16" s="68">
        <f>D15*$D$12/$A$10</f>
        <v>4238.8538888888888</v>
      </c>
      <c r="E16" s="68">
        <f>E15*$E$12/$A$10</f>
        <v>1749.9973333333332</v>
      </c>
      <c r="F16" s="68">
        <f>F15*$F$12/300</f>
        <v>1867.7408333333333</v>
      </c>
      <c r="G16" s="68">
        <f>G15*$G$12/$A$10</f>
        <v>1577.7149999999999</v>
      </c>
      <c r="H16" s="68">
        <f>H15*$H$12/$A$10</f>
        <v>3185.1755555555555</v>
      </c>
      <c r="I16" s="68">
        <f>I15*$I$12/$A$10</f>
        <v>2056.2449999999999</v>
      </c>
      <c r="J16" s="68">
        <f>J15*$J$12/$A$10</f>
        <v>853.745</v>
      </c>
      <c r="K16" s="68">
        <f>K15*$K$12/$A$10</f>
        <v>1333.1175000000001</v>
      </c>
      <c r="L16" s="68">
        <f>L15*$L$12/$A$10</f>
        <v>1309.9893333333332</v>
      </c>
      <c r="M16" s="68">
        <f>M15*$M$12/16000</f>
        <v>10078.125</v>
      </c>
      <c r="N16" s="68">
        <f>N15*$N$12/$A$10</f>
        <v>2500</v>
      </c>
      <c r="O16" s="68">
        <f>O15*$O$12/700</f>
        <v>540.79081632653072</v>
      </c>
      <c r="P16" s="68">
        <f>P15*$P$12/1025</f>
        <v>1404.8780487804879</v>
      </c>
      <c r="Q16" s="70">
        <f>SUM(C16:P16)</f>
        <v>35858.804559551463</v>
      </c>
    </row>
    <row r="17" spans="1:17">
      <c r="A17" s="49" t="s">
        <v>41</v>
      </c>
      <c r="B17" s="69" t="s">
        <v>14</v>
      </c>
      <c r="C17" s="13">
        <v>8.1881947070500324E-2</v>
      </c>
      <c r="D17" s="13">
        <v>7.5587099370423141E-2</v>
      </c>
      <c r="E17" s="13">
        <v>4.3107115265538079E-2</v>
      </c>
      <c r="F17" s="13">
        <v>5.2458714810832849E-2</v>
      </c>
      <c r="G17" s="13">
        <v>3.5417931364302976E-2</v>
      </c>
      <c r="H17" s="13">
        <v>8.8308757165052543E-2</v>
      </c>
      <c r="I17" s="13">
        <v>5.6213435843942804E-2</v>
      </c>
      <c r="J17" s="13">
        <v>1.8249880364163858E-2</v>
      </c>
      <c r="K17" s="13">
        <v>2.7828734783785922E-2</v>
      </c>
      <c r="L17" s="13">
        <v>2.437917644829336E-2</v>
      </c>
      <c r="M17" s="13">
        <v>0.33585462112298481</v>
      </c>
      <c r="N17" s="13">
        <v>8.9561232299462612E-2</v>
      </c>
      <c r="O17" s="13">
        <v>1.8104227358557299E-2</v>
      </c>
      <c r="P17" s="13">
        <v>5.30471267321595E-2</v>
      </c>
      <c r="Q17" s="24">
        <v>1</v>
      </c>
    </row>
    <row r="18" spans="1:17" ht="13.5" thickBot="1">
      <c r="A18" s="104" t="s">
        <v>15</v>
      </c>
      <c r="B18" s="50" t="s">
        <v>43</v>
      </c>
      <c r="C18" s="51">
        <f>C16*C17</f>
        <v>258.94602822659618</v>
      </c>
      <c r="D18" s="51">
        <f t="shared" ref="D18:L18" si="0">D16*D17</f>
        <v>320.40267011614901</v>
      </c>
      <c r="E18" s="51">
        <f t="shared" si="0"/>
        <v>75.437336762384263</v>
      </c>
      <c r="F18" s="51">
        <f t="shared" si="0"/>
        <v>97.979283716380621</v>
      </c>
      <c r="G18" s="51">
        <f t="shared" si="0"/>
        <v>55.879401582431271</v>
      </c>
      <c r="H18" s="51">
        <f t="shared" si="0"/>
        <v>281.27889466361688</v>
      </c>
      <c r="I18" s="51">
        <f t="shared" si="0"/>
        <v>115.58859638692816</v>
      </c>
      <c r="J18" s="51">
        <f t="shared" si="0"/>
        <v>15.580744111503073</v>
      </c>
      <c r="K18" s="51">
        <f>K16*K17</f>
        <v>37.098973343123731</v>
      </c>
      <c r="L18" s="51">
        <f t="shared" si="0"/>
        <v>31.936461102715516</v>
      </c>
      <c r="M18" s="51">
        <f>M16*M17</f>
        <v>3384.7848535050812</v>
      </c>
      <c r="N18" s="51">
        <f t="shared" ref="N18:O18" si="1">N16*N17</f>
        <v>223.90308074865652</v>
      </c>
      <c r="O18" s="51">
        <f t="shared" si="1"/>
        <v>9.7905998921953135</v>
      </c>
      <c r="P18" s="51">
        <f>P16*P17</f>
        <v>74.5247438968875</v>
      </c>
      <c r="Q18" s="71">
        <f>SUM(C18:P18)</f>
        <v>4983.1316680546488</v>
      </c>
    </row>
    <row r="19" spans="1:17" ht="10.5" customHeight="1" thickBot="1">
      <c r="A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66" t="s">
        <v>21</v>
      </c>
      <c r="B20" s="44" t="s">
        <v>17</v>
      </c>
      <c r="C20" s="45">
        <v>59971.555555555555</v>
      </c>
      <c r="D20" s="45">
        <v>87093.744444444455</v>
      </c>
      <c r="E20" s="45">
        <v>111607</v>
      </c>
      <c r="F20" s="45">
        <v>57400.974999999999</v>
      </c>
      <c r="G20" s="45">
        <v>29427.077777777777</v>
      </c>
      <c r="H20" s="45">
        <v>65333.140740740731</v>
      </c>
      <c r="I20" s="45">
        <v>67327.5</v>
      </c>
      <c r="J20" s="45">
        <v>77795.199999999997</v>
      </c>
      <c r="K20" s="45">
        <v>65043.375</v>
      </c>
      <c r="L20" s="45">
        <v>77116.233333333337</v>
      </c>
      <c r="M20" s="46">
        <v>9850000</v>
      </c>
      <c r="N20" s="46">
        <v>500000</v>
      </c>
      <c r="O20" s="46">
        <v>68668.571428571435</v>
      </c>
      <c r="P20" s="46">
        <v>45000</v>
      </c>
      <c r="Q20" s="47">
        <f>SUM(C20:P20)</f>
        <v>11161784.373280423</v>
      </c>
    </row>
    <row r="21" spans="1:17">
      <c r="A21" s="103" t="s">
        <v>22</v>
      </c>
      <c r="B21" s="67" t="s">
        <v>14</v>
      </c>
      <c r="C21" s="68">
        <f>C20*$C$12/$A$10</f>
        <v>2998.5777777777776</v>
      </c>
      <c r="D21" s="68">
        <f>D20*$D$12/$A$10</f>
        <v>4354.6872222222228</v>
      </c>
      <c r="E21" s="68">
        <f>E20*$E$12/$A$10</f>
        <v>1674.105</v>
      </c>
      <c r="F21" s="68">
        <f>F20*$F$12/300</f>
        <v>1913.3658333333333</v>
      </c>
      <c r="G21" s="68">
        <f>G20*$G$12/$A$10</f>
        <v>1471.3538888888888</v>
      </c>
      <c r="H21" s="68">
        <f>H20*$H$12/$A$10</f>
        <v>3266.6570370370364</v>
      </c>
      <c r="I21" s="68">
        <f>I20*$I$12/$A$10</f>
        <v>2019.825</v>
      </c>
      <c r="J21" s="68">
        <f>J20*$J$12/$A$10</f>
        <v>777.952</v>
      </c>
      <c r="K21" s="68">
        <f>K20*$K$12/$A$10</f>
        <v>1300.8675000000001</v>
      </c>
      <c r="L21" s="68">
        <f>L20*$L$12/$A$10</f>
        <v>1542.3246666666666</v>
      </c>
      <c r="M21" s="68">
        <f>M20*$M$12/16000</f>
        <v>9234.375</v>
      </c>
      <c r="N21" s="68">
        <f>N20*$N$12/$A$10</f>
        <v>2500</v>
      </c>
      <c r="O21" s="68">
        <f>O20*$O$12/700</f>
        <v>490.48979591836735</v>
      </c>
      <c r="P21" s="68">
        <f>P20*$P$12/1049</f>
        <v>1286.9399428026693</v>
      </c>
      <c r="Q21" s="48">
        <f>SUM(C21:P21)</f>
        <v>34831.52066464696</v>
      </c>
    </row>
    <row r="22" spans="1:17">
      <c r="A22" s="49" t="s">
        <v>41</v>
      </c>
      <c r="B22" s="69" t="s">
        <v>14</v>
      </c>
      <c r="C22" s="13">
        <v>8.1881947070500324E-2</v>
      </c>
      <c r="D22" s="13">
        <v>7.5587099370423141E-2</v>
      </c>
      <c r="E22" s="13">
        <v>4.3107115265538079E-2</v>
      </c>
      <c r="F22" s="13">
        <v>5.2458714810832849E-2</v>
      </c>
      <c r="G22" s="13">
        <v>3.5417931364302976E-2</v>
      </c>
      <c r="H22" s="13">
        <v>8.8308757165052543E-2</v>
      </c>
      <c r="I22" s="13">
        <v>5.6213435843942804E-2</v>
      </c>
      <c r="J22" s="13">
        <v>1.8249880364163858E-2</v>
      </c>
      <c r="K22" s="13">
        <v>2.7828734783785922E-2</v>
      </c>
      <c r="L22" s="13">
        <v>2.437917644829336E-2</v>
      </c>
      <c r="M22" s="13">
        <v>0.33585462112298481</v>
      </c>
      <c r="N22" s="13">
        <v>8.9561232299462612E-2</v>
      </c>
      <c r="O22" s="13">
        <v>1.8104227358557299E-2</v>
      </c>
      <c r="P22" s="13">
        <v>5.30471267321595E-2</v>
      </c>
      <c r="Q22" s="24">
        <v>1</v>
      </c>
    </row>
    <row r="23" spans="1:17" ht="13.5" thickBot="1">
      <c r="A23" s="104" t="s">
        <v>15</v>
      </c>
      <c r="B23" s="50" t="s">
        <v>44</v>
      </c>
      <c r="C23" s="51">
        <f>C21*C22</f>
        <v>245.52938688677847</v>
      </c>
      <c r="D23" s="51">
        <f t="shared" ref="D23:L23" si="2">D21*D22</f>
        <v>329.15817579322305</v>
      </c>
      <c r="E23" s="51">
        <f t="shared" si="2"/>
        <v>72.165837201613627</v>
      </c>
      <c r="F23" s="51">
        <f t="shared" si="2"/>
        <v>100.37271257962486</v>
      </c>
      <c r="G23" s="51">
        <f t="shared" si="2"/>
        <v>52.112311049266935</v>
      </c>
      <c r="H23" s="51">
        <f t="shared" si="2"/>
        <v>288.4744230252137</v>
      </c>
      <c r="I23" s="51">
        <f t="shared" si="2"/>
        <v>113.54130305349177</v>
      </c>
      <c r="J23" s="51">
        <f t="shared" si="2"/>
        <v>14.197530929062001</v>
      </c>
      <c r="K23" s="51">
        <f t="shared" si="2"/>
        <v>36.201496646346634</v>
      </c>
      <c r="L23" s="51">
        <f t="shared" si="2"/>
        <v>37.600605189221909</v>
      </c>
      <c r="M23" s="51">
        <f>M21*M22</f>
        <v>3101.4075169325629</v>
      </c>
      <c r="N23" s="51">
        <f t="shared" ref="N23:O23" si="3">N21*N22</f>
        <v>223.90308074865652</v>
      </c>
      <c r="O23" s="51">
        <f t="shared" si="3"/>
        <v>8.8799387823584919</v>
      </c>
      <c r="P23" s="51">
        <f>P21*P22</f>
        <v>68.268466242531289</v>
      </c>
      <c r="Q23" s="52">
        <f>SUM(C23:P23)</f>
        <v>4691.8127850599503</v>
      </c>
    </row>
    <row r="24" spans="1:17" ht="12" customHeight="1" thickBot="1"/>
    <row r="25" spans="1:17">
      <c r="A25" s="66" t="s">
        <v>21</v>
      </c>
      <c r="B25" s="44" t="s">
        <v>17</v>
      </c>
      <c r="C25" s="45">
        <v>67694.3</v>
      </c>
      <c r="D25" s="45">
        <v>70693.777777777781</v>
      </c>
      <c r="E25" s="45">
        <v>97166</v>
      </c>
      <c r="F25" s="45">
        <v>64750.974999999999</v>
      </c>
      <c r="G25" s="45">
        <v>29360.411111111109</v>
      </c>
      <c r="H25" s="45">
        <v>65999.762962962966</v>
      </c>
      <c r="I25" s="45">
        <v>82343.125</v>
      </c>
      <c r="J25" s="45">
        <v>81424.5</v>
      </c>
      <c r="K25" s="45">
        <v>80571</v>
      </c>
      <c r="L25" s="45">
        <v>88499.57142857142</v>
      </c>
      <c r="M25" s="46">
        <v>9700000</v>
      </c>
      <c r="N25" s="46">
        <v>500000</v>
      </c>
      <c r="O25" s="46">
        <v>77276.666666666672</v>
      </c>
      <c r="P25" s="46">
        <v>44000</v>
      </c>
      <c r="Q25" s="47">
        <f>SUM(C25:P25)</f>
        <v>11049780.08994709</v>
      </c>
    </row>
    <row r="26" spans="1:17">
      <c r="A26" s="103" t="s">
        <v>22</v>
      </c>
      <c r="B26" s="67" t="s">
        <v>14</v>
      </c>
      <c r="C26" s="68">
        <f>C25*$C$12/$A$10</f>
        <v>3384.7150000000001</v>
      </c>
      <c r="D26" s="68">
        <f>D25*$D$12/$A$10</f>
        <v>3534.6888888888889</v>
      </c>
      <c r="E26" s="68">
        <f>E25*$E$12/$A$10</f>
        <v>1457.49</v>
      </c>
      <c r="F26" s="68">
        <f>F25*$F$12/300</f>
        <v>2158.3658333333333</v>
      </c>
      <c r="G26" s="68">
        <f>G25*$G$12/$A$10</f>
        <v>1468.0205555555556</v>
      </c>
      <c r="H26" s="68">
        <f>H25*$H$12/$A$10</f>
        <v>3299.9881481481484</v>
      </c>
      <c r="I26" s="68">
        <f>I25*$I$12/$A$10</f>
        <v>2470.2937499999998</v>
      </c>
      <c r="J26" s="68">
        <f>J25*$J$12/$A$10</f>
        <v>814.245</v>
      </c>
      <c r="K26" s="68">
        <f>K25*$K$12/$A$10</f>
        <v>1611.42</v>
      </c>
      <c r="L26" s="68">
        <f>L25*$L$12/$A$10</f>
        <v>1769.9914285714285</v>
      </c>
      <c r="M26" s="68">
        <f>M25*$M$12/16000</f>
        <v>9093.75</v>
      </c>
      <c r="N26" s="68">
        <f>N25*$N$12/$A$10</f>
        <v>2500</v>
      </c>
      <c r="O26" s="68">
        <f>O25*$O$12/700</f>
        <v>551.97619047619048</v>
      </c>
      <c r="P26" s="160">
        <f>P25*$P$12/1032</f>
        <v>1279.0697674418604</v>
      </c>
      <c r="Q26" s="48">
        <f>SUM(C26:P26)</f>
        <v>35394.014562415403</v>
      </c>
    </row>
    <row r="27" spans="1:17">
      <c r="A27" s="49" t="s">
        <v>41</v>
      </c>
      <c r="B27" s="69" t="s">
        <v>14</v>
      </c>
      <c r="C27" s="13">
        <v>8.1881947070500324E-2</v>
      </c>
      <c r="D27" s="13">
        <v>7.5587099370423141E-2</v>
      </c>
      <c r="E27" s="13">
        <v>4.3107115265538079E-2</v>
      </c>
      <c r="F27" s="13">
        <v>5.2458714810832849E-2</v>
      </c>
      <c r="G27" s="13">
        <v>3.5417931364302976E-2</v>
      </c>
      <c r="H27" s="13">
        <v>8.8308757165052543E-2</v>
      </c>
      <c r="I27" s="13">
        <v>5.6213435843942804E-2</v>
      </c>
      <c r="J27" s="13">
        <v>1.8249880364163858E-2</v>
      </c>
      <c r="K27" s="13">
        <v>2.7828734783785922E-2</v>
      </c>
      <c r="L27" s="13">
        <v>2.437917644829336E-2</v>
      </c>
      <c r="M27" s="13">
        <v>0.33585462112298481</v>
      </c>
      <c r="N27" s="13">
        <v>8.9561232299462612E-2</v>
      </c>
      <c r="O27" s="13">
        <v>1.8104227358557299E-2</v>
      </c>
      <c r="P27" s="161">
        <v>5.30471267321595E-2</v>
      </c>
      <c r="Q27" s="24">
        <v>1</v>
      </c>
    </row>
    <row r="28" spans="1:17" ht="13.5" thickBot="1">
      <c r="A28" s="104" t="s">
        <v>15</v>
      </c>
      <c r="B28" s="50" t="s">
        <v>33</v>
      </c>
      <c r="C28" s="51">
        <f>C26*C27</f>
        <v>277.14705447872853</v>
      </c>
      <c r="D28" s="51">
        <f t="shared" ref="D28:L28" si="4">D26*D27</f>
        <v>267.176880287975</v>
      </c>
      <c r="E28" s="51">
        <f t="shared" si="4"/>
        <v>62.828189428369093</v>
      </c>
      <c r="F28" s="51">
        <f t="shared" si="4"/>
        <v>113.22509770827891</v>
      </c>
      <c r="G28" s="51">
        <f t="shared" si="4"/>
        <v>51.994251278052595</v>
      </c>
      <c r="H28" s="51">
        <f t="shared" si="4"/>
        <v>291.41785202236628</v>
      </c>
      <c r="I28" s="51">
        <f t="shared" si="4"/>
        <v>138.86369923131787</v>
      </c>
      <c r="J28" s="51">
        <f t="shared" si="4"/>
        <v>14.859873837118601</v>
      </c>
      <c r="K28" s="51">
        <f t="shared" si="4"/>
        <v>44.843779805288314</v>
      </c>
      <c r="L28" s="51">
        <f t="shared" si="4"/>
        <v>43.150933349109685</v>
      </c>
      <c r="M28" s="51">
        <f>M26*M27</f>
        <v>3054.177960837143</v>
      </c>
      <c r="N28" s="51">
        <f t="shared" ref="N28:O28" si="5">N26*N27</f>
        <v>223.90308074865652</v>
      </c>
      <c r="O28" s="51">
        <f t="shared" si="5"/>
        <v>9.9931024488912819</v>
      </c>
      <c r="P28" s="162">
        <f>P26*P27</f>
        <v>67.850976052762149</v>
      </c>
      <c r="Q28" s="52">
        <f>SUM(C28:P28)</f>
        <v>4661.4327315140581</v>
      </c>
    </row>
    <row r="29" spans="1:17" ht="12" customHeight="1" thickBot="1">
      <c r="P29" s="163"/>
    </row>
    <row r="30" spans="1:17">
      <c r="A30" s="66" t="s">
        <v>21</v>
      </c>
      <c r="B30" s="44" t="s">
        <v>17</v>
      </c>
      <c r="C30" s="45">
        <v>67854.822222222225</v>
      </c>
      <c r="D30" s="45">
        <v>58999.3</v>
      </c>
      <c r="E30" s="45">
        <v>89038.711111111101</v>
      </c>
      <c r="F30" s="45">
        <v>59059.574999999997</v>
      </c>
      <c r="G30" s="45">
        <v>32220.933333333334</v>
      </c>
      <c r="H30" s="45">
        <v>67149.833333333328</v>
      </c>
      <c r="I30" s="45">
        <v>84152.055555555562</v>
      </c>
      <c r="J30" s="45">
        <v>88574.5</v>
      </c>
      <c r="K30" s="45">
        <v>80118.375</v>
      </c>
      <c r="L30" s="45">
        <v>76993.274999999994</v>
      </c>
      <c r="M30" s="46">
        <v>9730000</v>
      </c>
      <c r="N30" s="46">
        <v>500000</v>
      </c>
      <c r="O30" s="46">
        <v>77515.666666666672</v>
      </c>
      <c r="P30" s="164">
        <v>44000</v>
      </c>
      <c r="Q30" s="47">
        <f>SUM(C30:P30)</f>
        <v>11055677.047222221</v>
      </c>
    </row>
    <row r="31" spans="1:17">
      <c r="A31" s="103" t="s">
        <v>22</v>
      </c>
      <c r="B31" s="67" t="s">
        <v>14</v>
      </c>
      <c r="C31" s="68">
        <f>C30*$C$12/$A$10</f>
        <v>3392.741111111111</v>
      </c>
      <c r="D31" s="68">
        <f>D30*$D$12/$A$10</f>
        <v>2949.9650000000001</v>
      </c>
      <c r="E31" s="68">
        <f>E30*$E$12/$A$10</f>
        <v>1335.5806666666665</v>
      </c>
      <c r="F31" s="68">
        <f>F30*$F$12/300</f>
        <v>1968.6524999999999</v>
      </c>
      <c r="G31" s="68">
        <f>G30*$G$12/$A$10</f>
        <v>1611.0466666666669</v>
      </c>
      <c r="H31" s="68">
        <f>H30*$H$12/$A$10</f>
        <v>3357.4916666666663</v>
      </c>
      <c r="I31" s="68">
        <f>I30*$I$12/$A$10</f>
        <v>2524.561666666667</v>
      </c>
      <c r="J31" s="68">
        <f>J30*$J$12/$A$10</f>
        <v>885.745</v>
      </c>
      <c r="K31" s="68">
        <f>K30*$K$12/$A$10</f>
        <v>1602.3675000000001</v>
      </c>
      <c r="L31" s="68">
        <f>L30*$L$12/$A$10</f>
        <v>1539.8655000000001</v>
      </c>
      <c r="M31" s="68">
        <f>M30*$M$12/16000</f>
        <v>9121.875</v>
      </c>
      <c r="N31" s="68">
        <f>N30*$N$12/$A$10</f>
        <v>2500</v>
      </c>
      <c r="O31" s="68">
        <f>O30*$O$12/700</f>
        <v>553.68333333333339</v>
      </c>
      <c r="P31" s="160">
        <f>P30*$P$12/1032</f>
        <v>1279.0697674418604</v>
      </c>
      <c r="Q31" s="48">
        <f>SUM(C31:P31)</f>
        <v>34622.645378552974</v>
      </c>
    </row>
    <row r="32" spans="1:17">
      <c r="A32" s="49" t="s">
        <v>41</v>
      </c>
      <c r="B32" s="69" t="s">
        <v>14</v>
      </c>
      <c r="C32" s="13">
        <v>8.1881947070500324E-2</v>
      </c>
      <c r="D32" s="13">
        <v>7.5587099370423141E-2</v>
      </c>
      <c r="E32" s="13">
        <v>4.3107115265538079E-2</v>
      </c>
      <c r="F32" s="13">
        <v>5.2458714810832849E-2</v>
      </c>
      <c r="G32" s="13">
        <v>3.5417931364302976E-2</v>
      </c>
      <c r="H32" s="13">
        <v>8.8308757165052543E-2</v>
      </c>
      <c r="I32" s="13">
        <v>5.6213435843942804E-2</v>
      </c>
      <c r="J32" s="13">
        <v>1.8249880364163858E-2</v>
      </c>
      <c r="K32" s="13">
        <v>2.7828734783785922E-2</v>
      </c>
      <c r="L32" s="13">
        <v>2.437917644829336E-2</v>
      </c>
      <c r="M32" s="13">
        <v>0.33585462112298481</v>
      </c>
      <c r="N32" s="13">
        <v>8.9561232299462612E-2</v>
      </c>
      <c r="O32" s="13">
        <v>1.8104227358557299E-2</v>
      </c>
      <c r="P32" s="161">
        <v>5.30471267321595E-2</v>
      </c>
      <c r="Q32" s="24">
        <v>1</v>
      </c>
    </row>
    <row r="33" spans="1:17" ht="13.5" thickBot="1">
      <c r="A33" s="104" t="s">
        <v>15</v>
      </c>
      <c r="B33" s="50" t="s">
        <v>45</v>
      </c>
      <c r="C33" s="51">
        <f>C31*C32</f>
        <v>277.80424808391047</v>
      </c>
      <c r="D33" s="51">
        <f t="shared" ref="D33:L33" si="6">D31*D32</f>
        <v>222.97929759427032</v>
      </c>
      <c r="E33" s="51">
        <f t="shared" si="6"/>
        <v>57.573029744424183</v>
      </c>
      <c r="F33" s="51">
        <f t="shared" si="6"/>
        <v>103.2729800591331</v>
      </c>
      <c r="G33" s="51">
        <f t="shared" si="6"/>
        <v>57.059940264689104</v>
      </c>
      <c r="H33" s="51">
        <f t="shared" si="6"/>
        <v>296.49591627535415</v>
      </c>
      <c r="I33" s="51">
        <f t="shared" si="6"/>
        <v>141.914285283244</v>
      </c>
      <c r="J33" s="51">
        <f t="shared" si="6"/>
        <v>16.164740283156316</v>
      </c>
      <c r="K33" s="51">
        <f t="shared" si="6"/>
        <v>44.591860183658092</v>
      </c>
      <c r="L33" s="51">
        <f t="shared" si="6"/>
        <v>37.540652731139481</v>
      </c>
      <c r="M33" s="51">
        <f>M31*M32</f>
        <v>3063.6238720562269</v>
      </c>
      <c r="N33" s="51">
        <f t="shared" ref="N33:O33" si="7">N31*N32</f>
        <v>223.90308074865652</v>
      </c>
      <c r="O33" s="51">
        <f t="shared" si="7"/>
        <v>10.024008951310535</v>
      </c>
      <c r="P33" s="162">
        <f>P31*P32</f>
        <v>67.850976052762149</v>
      </c>
      <c r="Q33" s="52">
        <f>SUM(C33:P33)</f>
        <v>4620.798888311936</v>
      </c>
    </row>
  </sheetData>
  <mergeCells count="1">
    <mergeCell ref="E9:N10"/>
  </mergeCells>
  <phoneticPr fontId="3" type="noConversion"/>
  <pageMargins left="0.47244094488188981" right="0.55118110236220474" top="0.23622047244094491" bottom="0.23622047244094491" header="7.874015748031496E-2" footer="0.19685039370078741"/>
  <pageSetup paperSize="9" orientation="landscape" horizontalDpi="300" verticalDpi="300" r:id="rId1"/>
  <headerFooter alignWithMargins="0"/>
  <drawing r:id="rId2"/>
  <legacyDrawing r:id="rId3"/>
  <oleObjects>
    <oleObject progId="MSPhotoEd.3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G33"/>
  <sheetViews>
    <sheetView zoomScaleNormal="100" workbookViewId="0">
      <selection activeCell="A25" sqref="A25"/>
    </sheetView>
  </sheetViews>
  <sheetFormatPr defaultRowHeight="12.75"/>
  <cols>
    <col min="1" max="1" width="17" style="20" customWidth="1"/>
    <col min="2" max="2" width="22.42578125" style="23" customWidth="1"/>
    <col min="3" max="3" width="21.7109375" style="3" customWidth="1"/>
    <col min="4" max="4" width="20.140625" style="18" customWidth="1"/>
    <col min="5" max="5" width="22" style="29" customWidth="1"/>
    <col min="6" max="6" width="20.42578125" customWidth="1"/>
    <col min="7" max="7" width="14.140625" customWidth="1"/>
  </cols>
  <sheetData>
    <row r="1" spans="1:7">
      <c r="A1"/>
      <c r="B1"/>
      <c r="C1"/>
      <c r="D1"/>
      <c r="E1"/>
    </row>
    <row r="2" spans="1:7">
      <c r="A2"/>
      <c r="B2"/>
      <c r="C2"/>
      <c r="D2"/>
      <c r="E2"/>
    </row>
    <row r="3" spans="1:7" ht="17.25" customHeight="1">
      <c r="A3"/>
      <c r="B3"/>
      <c r="C3"/>
      <c r="D3"/>
      <c r="E3"/>
    </row>
    <row r="4" spans="1:7">
      <c r="A4"/>
      <c r="B4"/>
      <c r="C4"/>
      <c r="D4"/>
      <c r="E4"/>
    </row>
    <row r="5" spans="1:7">
      <c r="A5"/>
      <c r="B5"/>
      <c r="C5"/>
      <c r="D5"/>
      <c r="E5"/>
    </row>
    <row r="6" spans="1:7">
      <c r="A6"/>
      <c r="B6"/>
      <c r="C6"/>
      <c r="D6"/>
      <c r="E6"/>
    </row>
    <row r="7" spans="1:7">
      <c r="A7"/>
      <c r="B7"/>
      <c r="C7"/>
      <c r="D7"/>
      <c r="E7"/>
    </row>
    <row r="8" spans="1:7" ht="2.25" customHeight="1">
      <c r="A8"/>
      <c r="B8"/>
      <c r="C8"/>
      <c r="D8"/>
      <c r="E8"/>
    </row>
    <row r="9" spans="1:7">
      <c r="A9" s="40" t="s">
        <v>31</v>
      </c>
      <c r="B9"/>
      <c r="C9"/>
      <c r="D9"/>
      <c r="E9"/>
    </row>
    <row r="10" spans="1:7">
      <c r="A10" s="40" t="s">
        <v>30</v>
      </c>
      <c r="B10"/>
      <c r="C10"/>
      <c r="D10"/>
      <c r="E10"/>
    </row>
    <row r="11" spans="1:7">
      <c r="A11" s="40"/>
      <c r="B11"/>
      <c r="C11"/>
      <c r="D11"/>
      <c r="E11"/>
    </row>
    <row r="12" spans="1:7" s="36" customFormat="1" ht="21" customHeight="1" thickBot="1">
      <c r="A12" s="174" t="s">
        <v>38</v>
      </c>
      <c r="B12" s="174"/>
      <c r="C12" s="174"/>
      <c r="D12" s="174"/>
      <c r="E12" s="174"/>
      <c r="F12" s="174"/>
      <c r="G12" s="174"/>
    </row>
    <row r="13" spans="1:7" ht="14.25">
      <c r="A13" s="135"/>
      <c r="B13" s="136" t="s">
        <v>24</v>
      </c>
      <c r="C13" s="137" t="s">
        <v>34</v>
      </c>
      <c r="D13" s="175" t="s">
        <v>35</v>
      </c>
      <c r="E13" s="176"/>
      <c r="F13" s="177" t="s">
        <v>36</v>
      </c>
      <c r="G13" s="178"/>
    </row>
    <row r="14" spans="1:7">
      <c r="A14" s="138"/>
      <c r="C14" s="14"/>
      <c r="D14" s="139"/>
      <c r="E14" s="19"/>
      <c r="F14" s="6"/>
      <c r="G14" s="140"/>
    </row>
    <row r="15" spans="1:7">
      <c r="A15" s="141"/>
      <c r="B15" s="64" t="s">
        <v>17</v>
      </c>
      <c r="C15" s="142" t="s">
        <v>18</v>
      </c>
      <c r="D15" s="143" t="s">
        <v>23</v>
      </c>
      <c r="E15" s="63" t="s">
        <v>32</v>
      </c>
      <c r="F15" s="62" t="s">
        <v>23</v>
      </c>
      <c r="G15" s="144" t="s">
        <v>32</v>
      </c>
    </row>
    <row r="16" spans="1:7">
      <c r="A16" s="145" t="s">
        <v>14</v>
      </c>
      <c r="B16" s="42" t="s">
        <v>14</v>
      </c>
      <c r="C16" s="146" t="s">
        <v>14</v>
      </c>
      <c r="D16" s="147" t="s">
        <v>46</v>
      </c>
      <c r="E16" s="43"/>
      <c r="F16" s="147" t="s">
        <v>46</v>
      </c>
      <c r="G16" s="148"/>
    </row>
    <row r="17" spans="1:7">
      <c r="A17" s="149" t="s">
        <v>47</v>
      </c>
      <c r="B17" s="105">
        <v>27913.863351509521</v>
      </c>
      <c r="C17" s="150">
        <v>4323.9736172825096</v>
      </c>
      <c r="D17" s="151">
        <v>100</v>
      </c>
      <c r="E17" s="58"/>
      <c r="F17" s="151">
        <v>100</v>
      </c>
      <c r="G17" s="140"/>
    </row>
    <row r="18" spans="1:7">
      <c r="A18" s="152">
        <v>45012</v>
      </c>
      <c r="B18" s="106">
        <v>35858.804559551463</v>
      </c>
      <c r="C18" s="153">
        <v>4983.1316680546488</v>
      </c>
      <c r="D18" s="154">
        <f>((C18*100/C$17)-100)/100</f>
        <v>0.15244266249394939</v>
      </c>
      <c r="E18" s="60">
        <f>((C18*100/C17)-100)/100</f>
        <v>0.15244266249394939</v>
      </c>
      <c r="F18" s="59">
        <f>((B18*100/B$17)-100)/100</f>
        <v>0.28462349005560694</v>
      </c>
      <c r="G18" s="155">
        <f>((B18*100/B17)-100)/100</f>
        <v>0.28462349005560694</v>
      </c>
    </row>
    <row r="19" spans="1:7">
      <c r="A19" s="156">
        <v>45019</v>
      </c>
      <c r="B19" s="105">
        <v>34831.52066464696</v>
      </c>
      <c r="C19" s="150">
        <v>4691.8127850599503</v>
      </c>
      <c r="D19" s="157">
        <f>((C19*100/C$17)-100)/100</f>
        <v>8.5069706787114258E-2</v>
      </c>
      <c r="E19" s="58">
        <f>((C19*100/C18)-100)/100</f>
        <v>-5.8461004524976802E-2</v>
      </c>
      <c r="F19" s="61">
        <f t="shared" ref="F19:F21" si="0">((B19*100/B$17)-100)/100</f>
        <v>0.24782156543599143</v>
      </c>
      <c r="G19" s="158">
        <f t="shared" ref="G19:G21" si="1">((B19*100/B18)-100)/100</f>
        <v>-2.8648024035449141E-2</v>
      </c>
    </row>
    <row r="20" spans="1:7">
      <c r="A20" s="152">
        <v>45027</v>
      </c>
      <c r="B20" s="106">
        <v>35394.014562415403</v>
      </c>
      <c r="C20" s="153">
        <v>4661.4327315140581</v>
      </c>
      <c r="D20" s="154">
        <f>((C20*100/C$17)-100)/100</f>
        <v>7.8043749592448114E-2</v>
      </c>
      <c r="E20" s="60">
        <f>((C20*100/C19)-100)/100</f>
        <v>-6.4751205850819811E-3</v>
      </c>
      <c r="F20" s="59">
        <f t="shared" si="0"/>
        <v>0.26797262409401923</v>
      </c>
      <c r="G20" s="155">
        <f t="shared" si="1"/>
        <v>1.6148990541758224E-2</v>
      </c>
    </row>
    <row r="21" spans="1:7" ht="13.5" thickBot="1">
      <c r="A21" s="165">
        <v>45034</v>
      </c>
      <c r="B21" s="166">
        <v>34622.645378552974</v>
      </c>
      <c r="C21" s="167">
        <v>4620.798888311936</v>
      </c>
      <c r="D21" s="168">
        <f>((C21*100/C$17)-100)/100</f>
        <v>6.8646411218385883E-2</v>
      </c>
      <c r="E21" s="169">
        <f>((C21*100/C20)-100)/100</f>
        <v>-8.717028764013434E-3</v>
      </c>
      <c r="F21" s="170">
        <f>((B21*100/B$17)-100)/100</f>
        <v>0.24033871422819927</v>
      </c>
      <c r="G21" s="171">
        <f t="shared" si="1"/>
        <v>-2.1793774834503808E-2</v>
      </c>
    </row>
    <row r="22" spans="1:7">
      <c r="A22" s="23"/>
      <c r="B22" s="2"/>
      <c r="C22" s="1"/>
      <c r="D22" s="159"/>
      <c r="E22"/>
    </row>
    <row r="23" spans="1:7">
      <c r="A23" s="23"/>
      <c r="B23" s="3"/>
      <c r="C23" s="18"/>
      <c r="D23" s="29"/>
      <c r="E23"/>
    </row>
    <row r="24" spans="1:7">
      <c r="A24" s="23"/>
      <c r="B24" s="3"/>
      <c r="C24" s="18"/>
      <c r="D24" s="29"/>
      <c r="E24"/>
    </row>
    <row r="25" spans="1:7">
      <c r="A25" s="23"/>
      <c r="B25" s="3"/>
      <c r="C25" s="18"/>
      <c r="D25" s="29"/>
      <c r="E25"/>
    </row>
    <row r="26" spans="1:7">
      <c r="A26" s="23"/>
      <c r="B26" s="3"/>
      <c r="C26" s="18"/>
      <c r="D26" s="29"/>
      <c r="E26"/>
    </row>
    <row r="27" spans="1:7">
      <c r="A27" s="23"/>
      <c r="B27" s="3"/>
      <c r="C27" s="18"/>
      <c r="D27" s="29"/>
      <c r="E27"/>
    </row>
    <row r="28" spans="1:7">
      <c r="A28" s="23"/>
      <c r="B28" s="3"/>
      <c r="C28" s="18"/>
      <c r="D28" s="29"/>
      <c r="E28"/>
    </row>
    <row r="29" spans="1:7">
      <c r="A29" s="23"/>
      <c r="B29" s="3"/>
      <c r="C29" s="18"/>
      <c r="D29" s="29"/>
      <c r="E29"/>
    </row>
    <row r="30" spans="1:7">
      <c r="A30" s="23"/>
      <c r="B30" s="3"/>
      <c r="C30" s="18"/>
      <c r="D30" s="29"/>
      <c r="E30"/>
    </row>
    <row r="31" spans="1:7">
      <c r="A31" s="23"/>
      <c r="B31" s="3"/>
      <c r="C31" s="18"/>
      <c r="D31" s="29"/>
      <c r="E31"/>
    </row>
    <row r="32" spans="1:7">
      <c r="A32" s="23"/>
      <c r="B32" s="3"/>
      <c r="C32" s="18"/>
      <c r="D32" s="29"/>
      <c r="E32"/>
    </row>
    <row r="33" spans="1:5">
      <c r="A33" s="23"/>
      <c r="B33" s="3"/>
      <c r="C33" s="18"/>
      <c r="D33" s="29"/>
      <c r="E33"/>
    </row>
  </sheetData>
  <mergeCells count="3">
    <mergeCell ref="A12:G12"/>
    <mergeCell ref="D13:E13"/>
    <mergeCell ref="F13:G13"/>
  </mergeCells>
  <phoneticPr fontId="3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AO25"/>
  <sheetViews>
    <sheetView topLeftCell="A2" zoomScaleNormal="100" workbookViewId="0">
      <selection activeCell="B30" sqref="B30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7.140625" customWidth="1"/>
    <col min="11" max="12" width="7.5703125" customWidth="1"/>
    <col min="13" max="13" width="8.7109375" bestFit="1" customWidth="1"/>
    <col min="14" max="14" width="6.85546875" customWidth="1"/>
    <col min="15" max="15" width="6.7109375" customWidth="1"/>
    <col min="16" max="16" width="7.5703125" customWidth="1"/>
    <col min="17" max="17" width="8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40" t="s">
        <v>31</v>
      </c>
      <c r="B9"/>
    </row>
    <row r="10" spans="1:17">
      <c r="A10" s="40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173" t="s">
        <v>39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65" t="s">
        <v>16</v>
      </c>
    </row>
    <row r="14" spans="1:17" s="2" customFormat="1" ht="12.75" customHeight="1">
      <c r="B14" s="10"/>
      <c r="C14" s="179" t="s">
        <v>27</v>
      </c>
      <c r="D14" s="179"/>
      <c r="E14" s="179"/>
      <c r="F14" s="179"/>
      <c r="G14" s="179"/>
      <c r="H14" s="179"/>
      <c r="I14" s="179"/>
      <c r="J14" s="179"/>
      <c r="K14" s="179"/>
      <c r="L14" s="180"/>
      <c r="M14" s="54">
        <v>15</v>
      </c>
      <c r="N14" s="54">
        <v>5</v>
      </c>
      <c r="O14" s="54">
        <v>5</v>
      </c>
      <c r="P14" s="55">
        <v>30</v>
      </c>
    </row>
    <row r="15" spans="1:17" s="4" customFormat="1" ht="16.5" thickBot="1">
      <c r="A15" s="2"/>
      <c r="B15" s="56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5"/>
    </row>
    <row r="17" spans="1:41" s="7" customFormat="1" ht="12.95" customHeight="1">
      <c r="A17" s="82" t="s">
        <v>28</v>
      </c>
      <c r="B17" s="89" t="s">
        <v>42</v>
      </c>
      <c r="C17" s="72">
        <v>187.15277480880658</v>
      </c>
      <c r="D17" s="73">
        <v>159.48333460091595</v>
      </c>
      <c r="E17" s="73">
        <v>51.870193687797666</v>
      </c>
      <c r="F17" s="73">
        <v>76.816628382323117</v>
      </c>
      <c r="G17" s="73">
        <v>35.015983755451387</v>
      </c>
      <c r="H17" s="73">
        <v>217.68449338551054</v>
      </c>
      <c r="I17" s="73">
        <v>88.206422808455315</v>
      </c>
      <c r="J17" s="73">
        <v>9.2969392212207183</v>
      </c>
      <c r="K17" s="73">
        <v>21.617569895555782</v>
      </c>
      <c r="L17" s="74">
        <v>16.590444019063252</v>
      </c>
      <c r="M17" s="100">
        <v>3148.6370730279828</v>
      </c>
      <c r="N17" s="73">
        <v>223.90308074865652</v>
      </c>
      <c r="O17" s="73">
        <v>9.1491329405340611</v>
      </c>
      <c r="P17" s="74">
        <v>78.549546000236177</v>
      </c>
      <c r="Q17" s="75">
        <v>4323.9736172825096</v>
      </c>
    </row>
    <row r="18" spans="1:41" s="7" customFormat="1" ht="12.95" customHeight="1">
      <c r="A18" s="120" t="s">
        <v>29</v>
      </c>
      <c r="B18" s="121" t="s">
        <v>43</v>
      </c>
      <c r="C18" s="122">
        <v>258.94602822659618</v>
      </c>
      <c r="D18" s="123">
        <v>320.40267011614901</v>
      </c>
      <c r="E18" s="123">
        <v>75.437336762384263</v>
      </c>
      <c r="F18" s="123">
        <v>97.979283716380621</v>
      </c>
      <c r="G18" s="123">
        <v>55.879401582431271</v>
      </c>
      <c r="H18" s="123">
        <v>281.27889466361688</v>
      </c>
      <c r="I18" s="123">
        <v>115.58859638692816</v>
      </c>
      <c r="J18" s="123">
        <v>15.580744111503073</v>
      </c>
      <c r="K18" s="123">
        <v>37.098973343123731</v>
      </c>
      <c r="L18" s="124">
        <v>31.936461102715516</v>
      </c>
      <c r="M18" s="125">
        <v>3384.7848535050812</v>
      </c>
      <c r="N18" s="123">
        <v>223.90308074865652</v>
      </c>
      <c r="O18" s="123">
        <v>9.7905998921953135</v>
      </c>
      <c r="P18" s="124">
        <v>74.5247438968875</v>
      </c>
      <c r="Q18" s="126">
        <v>4983.1316680546488</v>
      </c>
    </row>
    <row r="19" spans="1:41" s="26" customFormat="1" ht="12.95" customHeight="1">
      <c r="A19" s="114" t="s">
        <v>25</v>
      </c>
      <c r="B19" s="115"/>
      <c r="C19" s="116">
        <f>((C18*100/$C$17)-100)/100</f>
        <v>0.38360774234383027</v>
      </c>
      <c r="D19" s="116">
        <f>((D18*100/$D$17)-100)/100</f>
        <v>1.0090040813224184</v>
      </c>
      <c r="E19" s="116">
        <f>((E18*100/$E$17)-100)/100</f>
        <v>0.45434846872628326</v>
      </c>
      <c r="F19" s="116">
        <f>((F18*100/$F$17)-100)/100</f>
        <v>0.27549575892252265</v>
      </c>
      <c r="G19" s="116">
        <f>((G18*100/$G$17)-100)/100</f>
        <v>0.59582555134501436</v>
      </c>
      <c r="H19" s="116">
        <f>((H18*100/$H$17)-100)/100</f>
        <v>0.29214024521941129</v>
      </c>
      <c r="I19" s="116">
        <f>((I18*100/$I$17)-100)/100</f>
        <v>0.31043287672978892</v>
      </c>
      <c r="J19" s="116">
        <f>((J18*100/$J$17)-100)/100</f>
        <v>0.67590039482448816</v>
      </c>
      <c r="K19" s="116">
        <f>((K18*100/$K$17)-100)/100</f>
        <v>0.71614911030081463</v>
      </c>
      <c r="L19" s="117">
        <f>((L18*100/$L$17)-100)/100</f>
        <v>0.92499134236666125</v>
      </c>
      <c r="M19" s="118">
        <f>((M18*100/$M$17)-100)/100</f>
        <v>7.4999999999999997E-2</v>
      </c>
      <c r="N19" s="116">
        <f>((N18*100/$N$17)-100)/100</f>
        <v>-1.4210854715202004E-16</v>
      </c>
      <c r="O19" s="116">
        <f>((O18*100/$O$17)-100)/100</f>
        <v>7.0112321662669785E-2</v>
      </c>
      <c r="P19" s="116">
        <f>((P18*100/$P$17)-100)/100</f>
        <v>-5.1239024390243769E-2</v>
      </c>
      <c r="Q19" s="119">
        <f>((Q18*100/$Q$17)-100)/100</f>
        <v>0.15244266249394939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7" customFormat="1" ht="11.25" customHeight="1">
      <c r="A20" s="127" t="s">
        <v>29</v>
      </c>
      <c r="B20" s="128" t="s">
        <v>44</v>
      </c>
      <c r="C20" s="129">
        <v>245.52938688677847</v>
      </c>
      <c r="D20" s="130">
        <v>329.15817579322305</v>
      </c>
      <c r="E20" s="130">
        <v>72.165837201613627</v>
      </c>
      <c r="F20" s="130">
        <v>100.37271257962486</v>
      </c>
      <c r="G20" s="130">
        <v>52.112311049266935</v>
      </c>
      <c r="H20" s="130">
        <v>288.4744230252137</v>
      </c>
      <c r="I20" s="130">
        <v>113.54130305349177</v>
      </c>
      <c r="J20" s="130">
        <v>14.197530929062001</v>
      </c>
      <c r="K20" s="130">
        <v>36.201496646346634</v>
      </c>
      <c r="L20" s="131">
        <v>37.600605189221909</v>
      </c>
      <c r="M20" s="132">
        <v>3101.4075169325629</v>
      </c>
      <c r="N20" s="130">
        <v>223.90308074865652</v>
      </c>
      <c r="O20" s="130">
        <v>8.8799387823584919</v>
      </c>
      <c r="P20" s="131">
        <v>68.268466242531289</v>
      </c>
      <c r="Q20" s="133">
        <v>4691.8127850599503</v>
      </c>
    </row>
    <row r="21" spans="1:41" s="26" customFormat="1" ht="12.95" customHeight="1">
      <c r="A21" s="114" t="s">
        <v>25</v>
      </c>
      <c r="B21" s="115"/>
      <c r="C21" s="116">
        <f>((C20*100/$C$17)-100)/100</f>
        <v>0.31191956484539901</v>
      </c>
      <c r="D21" s="116">
        <f>((D20*100/$D$17)-100)/100</f>
        <v>1.0639032699993007</v>
      </c>
      <c r="E21" s="116">
        <f>((E20*100/$E$17)-100)/100</f>
        <v>0.39127757332031055</v>
      </c>
      <c r="F21" s="116">
        <f>((F20*100/$F$17)-100)/100</f>
        <v>0.30665345112598602</v>
      </c>
      <c r="G21" s="116">
        <f>((G20*100/$G$17)-100)/100</f>
        <v>0.48824352367806739</v>
      </c>
      <c r="H21" s="116">
        <f>((H20*100/$H$17)-100)/100</f>
        <v>0.32519509561178067</v>
      </c>
      <c r="I21" s="116">
        <f>((I20*100/$I$17)-100)/100</f>
        <v>0.28722262436662277</v>
      </c>
      <c r="J21" s="116">
        <f>((J20*100/$J$17)-100)/100</f>
        <v>0.52711882816824751</v>
      </c>
      <c r="K21" s="116">
        <f>((K20*100/$K$17)-100)/100</f>
        <v>0.67463303328044588</v>
      </c>
      <c r="L21" s="117">
        <f>((L20*100/$L$17)-100)/100</f>
        <v>1.2664013781678736</v>
      </c>
      <c r="M21" s="118">
        <f>((M20*100/$M$17)-100)/100</f>
        <v>-1.4999999999999999E-2</v>
      </c>
      <c r="N21" s="116">
        <f>((N20*100/$N$17)-100)/100</f>
        <v>-1.4210854715202004E-16</v>
      </c>
      <c r="O21" s="116">
        <f>((O20*100/$O$17)-100)/100</f>
        <v>-2.9422914709539186E-2</v>
      </c>
      <c r="P21" s="116">
        <f>((P20*100/$P$17)-100)/100</f>
        <v>-0.13088655862726412</v>
      </c>
      <c r="Q21" s="119">
        <f>((Q20*100/$Q$17)-100)/100</f>
        <v>8.5069706787114258E-2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7" customFormat="1" ht="12.95" customHeight="1">
      <c r="A22" s="127" t="s">
        <v>29</v>
      </c>
      <c r="B22" s="128" t="s">
        <v>33</v>
      </c>
      <c r="C22" s="129">
        <v>277.14705447872853</v>
      </c>
      <c r="D22" s="130">
        <v>267.176880287975</v>
      </c>
      <c r="E22" s="130">
        <v>62.828189428369093</v>
      </c>
      <c r="F22" s="130">
        <v>113.22509770827891</v>
      </c>
      <c r="G22" s="130">
        <v>51.994251278052595</v>
      </c>
      <c r="H22" s="130">
        <v>291.41785202236628</v>
      </c>
      <c r="I22" s="130">
        <v>138.86369923131787</v>
      </c>
      <c r="J22" s="130">
        <v>14.859873837118601</v>
      </c>
      <c r="K22" s="130">
        <v>44.843779805288314</v>
      </c>
      <c r="L22" s="131">
        <v>43.150933349109685</v>
      </c>
      <c r="M22" s="132">
        <v>3054.177960837143</v>
      </c>
      <c r="N22" s="130">
        <v>223.90308074865652</v>
      </c>
      <c r="O22" s="130">
        <v>9.9931024488912819</v>
      </c>
      <c r="P22" s="131">
        <v>67.850976052762149</v>
      </c>
      <c r="Q22" s="133">
        <v>4661.4327315140581</v>
      </c>
    </row>
    <row r="23" spans="1:41" s="26" customFormat="1" ht="12.95" customHeight="1">
      <c r="A23" s="114" t="s">
        <v>25</v>
      </c>
      <c r="B23" s="115"/>
      <c r="C23" s="116">
        <f>((C22*100/$C$17)-100)/100</f>
        <v>0.4808599806327169</v>
      </c>
      <c r="D23" s="116">
        <f>((D22*100/$D$17)-100)/100</f>
        <v>0.67526519906638893</v>
      </c>
      <c r="E23" s="116">
        <f>((E22*100/$E$17)-100)/100</f>
        <v>0.21125804554590033</v>
      </c>
      <c r="F23" s="116">
        <f>((F22*100/$F$17)-100)/100</f>
        <v>0.47396599008156981</v>
      </c>
      <c r="G23" s="116">
        <f>((G22*100/$G$17)-100)/100</f>
        <v>0.48487192709409416</v>
      </c>
      <c r="H23" s="116">
        <f>((H22*100/$H$17)-100)/100</f>
        <v>0.3387166329127399</v>
      </c>
      <c r="I23" s="116">
        <f>((I22*100/$I$17)-100)/100</f>
        <v>0.57430371632763499</v>
      </c>
      <c r="J23" s="116">
        <f>((J22*100/$J$17)-100)/100</f>
        <v>0.59836194295002088</v>
      </c>
      <c r="K23" s="116">
        <f>((K22*100/$K$17)-100)/100</f>
        <v>1.0744135451833308</v>
      </c>
      <c r="L23" s="117">
        <f>((L22*100/$L$17)-100)/100</f>
        <v>1.6009510836194074</v>
      </c>
      <c r="M23" s="118">
        <f>((M22*100/$M$17)-100)/100</f>
        <v>-3.0000000000000141E-2</v>
      </c>
      <c r="N23" s="116">
        <f>((N22*100/$N$17)-100)/100</f>
        <v>-1.4210854715202004E-16</v>
      </c>
      <c r="O23" s="116">
        <f>((O22*100/$O$17)-100)/100</f>
        <v>9.2245846009966923E-2</v>
      </c>
      <c r="P23" s="116">
        <f>((P22*100/$P$17)-100)/100</f>
        <v>-0.1362015503875969</v>
      </c>
      <c r="Q23" s="119">
        <f>((Q22*100/$Q$17)-100)/100</f>
        <v>7.8043749592448114E-2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7" customFormat="1" ht="12.95" customHeight="1">
      <c r="A24" s="83" t="s">
        <v>29</v>
      </c>
      <c r="B24" s="128" t="s">
        <v>45</v>
      </c>
      <c r="C24" s="76">
        <v>277.80424808391047</v>
      </c>
      <c r="D24" s="77">
        <v>222.97929759427032</v>
      </c>
      <c r="E24" s="77">
        <v>57.573029744424183</v>
      </c>
      <c r="F24" s="77">
        <v>103.2729800591331</v>
      </c>
      <c r="G24" s="77">
        <v>57.059940264689104</v>
      </c>
      <c r="H24" s="77">
        <v>296.49591627535415</v>
      </c>
      <c r="I24" s="77">
        <v>141.914285283244</v>
      </c>
      <c r="J24" s="77">
        <v>16.164740283156316</v>
      </c>
      <c r="K24" s="77">
        <v>44.591860183658092</v>
      </c>
      <c r="L24" s="78">
        <v>37.540652731139481</v>
      </c>
      <c r="M24" s="101">
        <v>3063.6238720562269</v>
      </c>
      <c r="N24" s="77">
        <v>223.90308074865652</v>
      </c>
      <c r="O24" s="77">
        <v>10.024008951310535</v>
      </c>
      <c r="P24" s="78">
        <v>67.850976052762149</v>
      </c>
      <c r="Q24" s="79">
        <v>4620.798888311936</v>
      </c>
    </row>
    <row r="25" spans="1:41" s="26" customFormat="1" ht="12.95" customHeight="1" thickBot="1">
      <c r="A25" s="84" t="s">
        <v>25</v>
      </c>
      <c r="B25" s="85"/>
      <c r="C25" s="80">
        <f>((C24*100/$C$17)-100)/100</f>
        <v>0.48437151609273515</v>
      </c>
      <c r="D25" s="80">
        <f>((D24*100/$D$17)-100)/100</f>
        <v>0.39813541115279433</v>
      </c>
      <c r="E25" s="80">
        <f>((E24*100/$E$17)-100)/100</f>
        <v>0.10994437558786473</v>
      </c>
      <c r="F25" s="80">
        <f>((F24*100/$F$17)-100)/100</f>
        <v>0.344409175903092</v>
      </c>
      <c r="G25" s="80">
        <f>((G24*100/$G$17)-100)/100</f>
        <v>0.62953983138645497</v>
      </c>
      <c r="H25" s="80">
        <f>((H24*100/$H$17)-100)/100</f>
        <v>0.36204426720589483</v>
      </c>
      <c r="I25" s="80">
        <f>((I24*100/$I$17)-100)/100</f>
        <v>0.6088883412880034</v>
      </c>
      <c r="J25" s="80">
        <f>((J24*100/$J$17)-100)/100</f>
        <v>0.73871635583671524</v>
      </c>
      <c r="K25" s="80">
        <f>((K24*100/$K$17)-100)/100</f>
        <v>1.0627600789127294</v>
      </c>
      <c r="L25" s="99">
        <f>((L24*100/$L$17)-100)/100</f>
        <v>1.2627877040544175</v>
      </c>
      <c r="M25" s="102">
        <f>((M24*100/$M$17)-100)/100</f>
        <v>-2.700000000000017E-2</v>
      </c>
      <c r="N25" s="80">
        <f>((N24*100/$N$17)-100)/100</f>
        <v>-1.4210854715202004E-16</v>
      </c>
      <c r="O25" s="80">
        <f>((O24*100/$O$17)-100)/100</f>
        <v>9.5623925946080282E-2</v>
      </c>
      <c r="P25" s="80">
        <f>((P24*100/$P$17)-100)/100</f>
        <v>-0.1362015503875969</v>
      </c>
      <c r="Q25" s="81">
        <f>((Q24*100/$Q$17)-100)/100</f>
        <v>6.8646411218385883E-2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</sheetData>
  <mergeCells count="2">
    <mergeCell ref="C14:L14"/>
    <mergeCell ref="A12:Q12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/>
  <dimension ref="A8:U45"/>
  <sheetViews>
    <sheetView workbookViewId="0">
      <selection activeCell="H29" sqref="H29"/>
    </sheetView>
  </sheetViews>
  <sheetFormatPr defaultRowHeight="12.75"/>
  <cols>
    <col min="1" max="1" width="26.5703125" style="1" customWidth="1"/>
    <col min="2" max="2" width="8" bestFit="1" customWidth="1"/>
    <col min="3" max="3" width="7.42578125" customWidth="1"/>
    <col min="4" max="4" width="7.28515625" customWidth="1"/>
    <col min="5" max="5" width="6.5703125" bestFit="1" customWidth="1"/>
    <col min="6" max="6" width="6.85546875" bestFit="1" customWidth="1"/>
    <col min="7" max="8" width="6.5703125" bestFit="1" customWidth="1"/>
    <col min="9" max="9" width="6.85546875" bestFit="1" customWidth="1"/>
    <col min="10" max="10" width="6" customWidth="1"/>
    <col min="11" max="11" width="6.5703125" bestFit="1" customWidth="1"/>
    <col min="12" max="12" width="6.5703125" customWidth="1"/>
    <col min="13" max="13" width="8.28515625" customWidth="1"/>
    <col min="14" max="14" width="7" customWidth="1"/>
    <col min="15" max="15" width="6" customWidth="1"/>
    <col min="16" max="16" width="9.42578125" bestFit="1" customWidth="1"/>
    <col min="17" max="17" width="8.5703125" bestFit="1" customWidth="1"/>
    <col min="18" max="18" width="9.5703125" bestFit="1" customWidth="1"/>
  </cols>
  <sheetData>
    <row r="8" spans="1:17" ht="15" customHeight="1">
      <c r="A8" s="40" t="s">
        <v>31</v>
      </c>
    </row>
    <row r="9" spans="1:17">
      <c r="A9" s="40" t="s">
        <v>30</v>
      </c>
    </row>
    <row r="12" spans="1:17">
      <c r="B12" s="6"/>
      <c r="C12" s="16"/>
      <c r="D12" s="16"/>
      <c r="E12" s="173" t="s">
        <v>40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6"/>
      <c r="P12" s="16"/>
      <c r="Q12" s="6"/>
    </row>
    <row r="13" spans="1:17">
      <c r="A13" s="20">
        <v>1000</v>
      </c>
      <c r="B13" s="6"/>
      <c r="C13" s="16"/>
      <c r="D13" s="16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6"/>
      <c r="P13" s="16"/>
      <c r="Q13" s="6"/>
    </row>
    <row r="14" spans="1:17" ht="13.5" thickBot="1">
      <c r="B14" s="6"/>
      <c r="C14" s="15" t="s">
        <v>14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 t="s">
        <v>16</v>
      </c>
    </row>
    <row r="15" spans="1:17">
      <c r="A15" s="2"/>
      <c r="B15" s="53" t="s">
        <v>19</v>
      </c>
      <c r="C15" s="54">
        <v>50</v>
      </c>
      <c r="D15" s="54">
        <v>50</v>
      </c>
      <c r="E15" s="54">
        <v>15</v>
      </c>
      <c r="F15" s="54">
        <v>10</v>
      </c>
      <c r="G15" s="54">
        <v>50</v>
      </c>
      <c r="H15" s="54">
        <v>50</v>
      </c>
      <c r="I15" s="54">
        <v>30</v>
      </c>
      <c r="J15" s="54">
        <v>10</v>
      </c>
      <c r="K15" s="54">
        <v>20</v>
      </c>
      <c r="L15" s="54">
        <v>20</v>
      </c>
      <c r="M15" s="54">
        <v>15</v>
      </c>
      <c r="N15" s="54">
        <v>5</v>
      </c>
      <c r="O15" s="54">
        <v>5</v>
      </c>
      <c r="P15" s="55">
        <v>30</v>
      </c>
      <c r="Q15" s="57">
        <v>360</v>
      </c>
    </row>
    <row r="16" spans="1:17" ht="16.5" thickBot="1">
      <c r="A16" s="2"/>
      <c r="B16" s="11" t="s">
        <v>20</v>
      </c>
      <c r="C16" s="5" t="s">
        <v>0</v>
      </c>
      <c r="D16" s="5" t="s">
        <v>3</v>
      </c>
      <c r="E16" s="5" t="s">
        <v>2</v>
      </c>
      <c r="F16" s="5" t="s">
        <v>1</v>
      </c>
      <c r="G16" s="5" t="s">
        <v>10</v>
      </c>
      <c r="H16" s="5" t="s">
        <v>4</v>
      </c>
      <c r="I16" s="5" t="s">
        <v>7</v>
      </c>
      <c r="J16" s="5" t="s">
        <v>8</v>
      </c>
      <c r="K16" s="5" t="s">
        <v>6</v>
      </c>
      <c r="L16" s="5" t="s">
        <v>5</v>
      </c>
      <c r="M16" s="5" t="s">
        <v>9</v>
      </c>
      <c r="N16" s="5" t="s">
        <v>11</v>
      </c>
      <c r="O16" s="5" t="s">
        <v>12</v>
      </c>
      <c r="P16" s="12" t="s">
        <v>13</v>
      </c>
      <c r="Q16" s="16"/>
    </row>
    <row r="17" spans="1:21" ht="16.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21" s="7" customFormat="1">
      <c r="A18" s="107" t="s">
        <v>21</v>
      </c>
      <c r="B18" s="91" t="s">
        <v>17</v>
      </c>
      <c r="C18" s="92">
        <v>45712.829629629625</v>
      </c>
      <c r="D18" s="92">
        <v>42198.559259259251</v>
      </c>
      <c r="E18" s="92">
        <v>80219.074999999997</v>
      </c>
      <c r="F18" s="92">
        <v>43929.761904761901</v>
      </c>
      <c r="G18" s="92">
        <v>19773.025925925926</v>
      </c>
      <c r="H18" s="92">
        <v>49300.771604938265</v>
      </c>
      <c r="I18" s="92">
        <v>52304.472222222219</v>
      </c>
      <c r="J18" s="92">
        <v>50942.466666666667</v>
      </c>
      <c r="K18" s="92">
        <v>38840.375</v>
      </c>
      <c r="L18" s="92">
        <v>34025.85</v>
      </c>
      <c r="M18" s="93">
        <v>10000000</v>
      </c>
      <c r="N18" s="93">
        <v>500000</v>
      </c>
      <c r="O18" s="46">
        <v>70750.25</v>
      </c>
      <c r="P18" s="93">
        <v>50000</v>
      </c>
      <c r="Q18" s="94">
        <f>SUM(C18:P18)</f>
        <v>11077997.437213404</v>
      </c>
      <c r="S18" s="4"/>
      <c r="U18"/>
    </row>
    <row r="19" spans="1:21" s="111" customFormat="1">
      <c r="A19" s="108" t="s">
        <v>22</v>
      </c>
      <c r="B19" s="109" t="s">
        <v>14</v>
      </c>
      <c r="C19" s="110">
        <f>C18*$C$15/$A$13</f>
        <v>2285.6414814814812</v>
      </c>
      <c r="D19" s="110">
        <f>D18*$D$15/$A$13</f>
        <v>2109.9279629629627</v>
      </c>
      <c r="E19" s="110">
        <f>E18*$E$15/$A$13</f>
        <v>1203.2861250000001</v>
      </c>
      <c r="F19" s="110">
        <f>F18*$F$15/300</f>
        <v>1464.3253968253966</v>
      </c>
      <c r="G19" s="110">
        <f>G18*$G$15/$A$13</f>
        <v>988.65129629629632</v>
      </c>
      <c r="H19" s="110">
        <f>H18*$H$15/$A$13</f>
        <v>2465.0385802469132</v>
      </c>
      <c r="I19" s="110">
        <f>I18*$I$15/$A$13</f>
        <v>1569.1341666666665</v>
      </c>
      <c r="J19" s="110">
        <f>J18*$J$15/$A$13</f>
        <v>509.42466666666667</v>
      </c>
      <c r="K19" s="110">
        <f>K18*$K$15/$A$13</f>
        <v>776.8075</v>
      </c>
      <c r="L19" s="110">
        <f>L18*$L$15/$A$13</f>
        <v>680.51700000000005</v>
      </c>
      <c r="M19" s="110">
        <f>M18*$M$15/16000</f>
        <v>9375</v>
      </c>
      <c r="N19" s="110">
        <f>N18*$N$15/$A$13</f>
        <v>2500</v>
      </c>
      <c r="O19" s="110">
        <f>O18*$O$15/700</f>
        <v>505.35892857142858</v>
      </c>
      <c r="P19" s="68">
        <f>P18*$P$15/1013</f>
        <v>1480.7502467917077</v>
      </c>
      <c r="Q19" s="134">
        <f>SUM(C19:P19)</f>
        <v>27913.863351509521</v>
      </c>
      <c r="R19" s="7"/>
      <c r="S19" s="4"/>
      <c r="U19"/>
    </row>
    <row r="20" spans="1:21">
      <c r="A20" s="49" t="s">
        <v>41</v>
      </c>
      <c r="B20" s="112" t="s">
        <v>14</v>
      </c>
      <c r="C20" s="90">
        <v>8.1881947070500324E-2</v>
      </c>
      <c r="D20" s="90">
        <v>7.5587099370423141E-2</v>
      </c>
      <c r="E20" s="90">
        <v>4.3107115265538079E-2</v>
      </c>
      <c r="F20" s="90">
        <v>5.2458714810832849E-2</v>
      </c>
      <c r="G20" s="90">
        <v>3.5417931364302976E-2</v>
      </c>
      <c r="H20" s="90">
        <v>8.8308757165052543E-2</v>
      </c>
      <c r="I20" s="90">
        <v>5.6213435843942804E-2</v>
      </c>
      <c r="J20" s="90">
        <v>1.8249880364163858E-2</v>
      </c>
      <c r="K20" s="90">
        <v>2.7828734783785922E-2</v>
      </c>
      <c r="L20" s="90">
        <v>2.437917644829336E-2</v>
      </c>
      <c r="M20" s="90">
        <v>0.33585462112298481</v>
      </c>
      <c r="N20" s="90">
        <v>8.9561232299462612E-2</v>
      </c>
      <c r="O20" s="90">
        <v>1.8104227358557299E-2</v>
      </c>
      <c r="P20" s="90">
        <v>5.30471267321595E-2</v>
      </c>
      <c r="Q20" s="95">
        <v>1</v>
      </c>
      <c r="R20" s="7"/>
      <c r="S20" s="4"/>
      <c r="T20" s="111"/>
    </row>
    <row r="21" spans="1:21" ht="13.5" thickBot="1">
      <c r="A21" s="113" t="s">
        <v>15</v>
      </c>
      <c r="B21" s="96"/>
      <c r="C21" s="97">
        <f>C19*C20</f>
        <v>187.15277480880658</v>
      </c>
      <c r="D21" s="97">
        <f>D19*D20</f>
        <v>159.48333460091595</v>
      </c>
      <c r="E21" s="97">
        <f>E19*E20</f>
        <v>51.870193687797666</v>
      </c>
      <c r="F21" s="97">
        <f t="shared" ref="F21:O21" si="0">F19*F20</f>
        <v>76.816628382323117</v>
      </c>
      <c r="G21" s="97">
        <f t="shared" si="0"/>
        <v>35.015983755451387</v>
      </c>
      <c r="H21" s="97">
        <f t="shared" si="0"/>
        <v>217.68449338551054</v>
      </c>
      <c r="I21" s="97">
        <f t="shared" si="0"/>
        <v>88.206422808455315</v>
      </c>
      <c r="J21" s="97">
        <f t="shared" si="0"/>
        <v>9.2969392212207183</v>
      </c>
      <c r="K21" s="97">
        <f t="shared" si="0"/>
        <v>21.617569895555782</v>
      </c>
      <c r="L21" s="97">
        <f t="shared" si="0"/>
        <v>16.590444019063252</v>
      </c>
      <c r="M21" s="97">
        <f t="shared" si="0"/>
        <v>3148.6370730279828</v>
      </c>
      <c r="N21" s="97">
        <f t="shared" si="0"/>
        <v>223.90308074865652</v>
      </c>
      <c r="O21" s="97">
        <f t="shared" si="0"/>
        <v>9.1491329405340611</v>
      </c>
      <c r="P21" s="97">
        <f>P19*P20</f>
        <v>78.549546000236177</v>
      </c>
      <c r="Q21" s="98">
        <f>SUM(C21:P21)</f>
        <v>4323.9736172825096</v>
      </c>
      <c r="R21" s="7"/>
      <c r="S21" s="4"/>
      <c r="T21" s="111"/>
    </row>
    <row r="25" spans="1:2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R25" s="4"/>
      <c r="S25" s="4"/>
    </row>
    <row r="26" spans="1:21">
      <c r="E26" s="4"/>
      <c r="F26" s="4"/>
      <c r="R26" s="4"/>
      <c r="S26" s="4"/>
    </row>
    <row r="27" spans="1:21" ht="15">
      <c r="C27" s="86"/>
      <c r="D27" s="88"/>
      <c r="E27" s="87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4"/>
      <c r="S27" s="4"/>
    </row>
    <row r="28" spans="1:21" ht="15">
      <c r="D28" s="33"/>
      <c r="E28" s="4"/>
      <c r="R28" s="4"/>
      <c r="S28" s="4"/>
    </row>
    <row r="29" spans="1:21" ht="15">
      <c r="D29" s="33"/>
      <c r="E29" s="4"/>
      <c r="R29" s="4"/>
      <c r="S29" s="4"/>
    </row>
    <row r="30" spans="1:21" ht="15">
      <c r="D30" s="33"/>
      <c r="E30" s="4"/>
      <c r="R30" s="4"/>
      <c r="S30" s="4"/>
    </row>
    <row r="31" spans="1:21" ht="15">
      <c r="D31" s="33"/>
      <c r="E31" s="4"/>
      <c r="R31" s="4"/>
      <c r="S31" s="4"/>
    </row>
    <row r="32" spans="1:21">
      <c r="E32" s="4"/>
      <c r="R32" s="4"/>
      <c r="S32" s="4"/>
    </row>
    <row r="33" spans="5:19">
      <c r="E33" s="4"/>
      <c r="R33" s="4"/>
      <c r="S33" s="4"/>
    </row>
    <row r="34" spans="5:19">
      <c r="E34" s="4"/>
      <c r="R34" s="4"/>
      <c r="S34" s="4"/>
    </row>
    <row r="35" spans="5:19">
      <c r="E35" s="4"/>
      <c r="R35" s="4"/>
      <c r="S35" s="4"/>
    </row>
    <row r="36" spans="5:19">
      <c r="E36" s="4"/>
      <c r="R36" s="4"/>
      <c r="S36" s="4"/>
    </row>
    <row r="37" spans="5:19">
      <c r="R37" s="4"/>
      <c r="S37" s="4"/>
    </row>
    <row r="38" spans="5:19">
      <c r="R38" s="4"/>
      <c r="S38" s="4"/>
    </row>
    <row r="39" spans="5:19">
      <c r="R39" s="4"/>
      <c r="S39" s="4"/>
    </row>
    <row r="40" spans="5:19" ht="15">
      <c r="R40" s="34"/>
    </row>
    <row r="41" spans="5:19" ht="15">
      <c r="R41" s="34"/>
    </row>
    <row r="42" spans="5:19" ht="15">
      <c r="R42" s="34"/>
    </row>
    <row r="43" spans="5:19" ht="15">
      <c r="R43" s="34"/>
    </row>
    <row r="44" spans="5:19" ht="15">
      <c r="R44" s="34"/>
    </row>
    <row r="45" spans="5:19" ht="15">
      <c r="R45" s="34"/>
    </row>
  </sheetData>
  <mergeCells count="1">
    <mergeCell ref="E12:N13"/>
  </mergeCells>
  <phoneticPr fontId="3" type="noConversion"/>
  <pageMargins left="0.35433070866141736" right="0.35433070866141736" top="0.11811023622047245" bottom="0.70866141732283472" header="0.31496062992125984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Weekly National</vt:lpstr>
      <vt:lpstr>Report</vt:lpstr>
      <vt:lpstr>Changes</vt:lpstr>
      <vt:lpstr>Base prices</vt:lpstr>
      <vt:lpstr>Unit Price</vt:lpstr>
      <vt:lpstr>National Index</vt:lpstr>
      <vt:lpstr>Changes!Print_Titles</vt:lpstr>
    </vt:vector>
  </TitlesOfParts>
  <Company>moet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rawad</cp:lastModifiedBy>
  <cp:lastPrinted>2023-04-19T10:41:37Z</cp:lastPrinted>
  <dcterms:created xsi:type="dcterms:W3CDTF">2003-10-25T09:26:21Z</dcterms:created>
  <dcterms:modified xsi:type="dcterms:W3CDTF">2023-04-19T11:19:14Z</dcterms:modified>
</cp:coreProperties>
</file>