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5985" yWindow="-15" windowWidth="5955" windowHeight="6990" tabRatio="795"/>
  </bookViews>
  <sheets>
    <sheet name="Weekly National" sheetId="14" r:id="rId1"/>
    <sheet name="Report" sheetId="6" r:id="rId2"/>
    <sheet name="Changes" sheetId="13" r:id="rId3"/>
    <sheet name="Unit Price" sheetId="12" r:id="rId4"/>
    <sheet name="Base prices" sheetId="7" r:id="rId5"/>
  </sheets>
  <definedNames>
    <definedName name="_xlnm.Print_Area" localSheetId="1">Report!$A$1:$I$31</definedName>
    <definedName name="_xlnm.Print_Titles" localSheetId="2">Changes!$14:$16</definedName>
  </definedNames>
  <calcPr calcId="125725"/>
</workbook>
</file>

<file path=xl/calcChain.xml><?xml version="1.0" encoding="utf-8"?>
<calcChain xmlns="http://schemas.openxmlformats.org/spreadsheetml/2006/main">
  <c r="C19" i="13"/>
  <c r="D19"/>
  <c r="E19"/>
  <c r="F19"/>
  <c r="G19"/>
  <c r="H19"/>
  <c r="I19"/>
  <c r="J19"/>
  <c r="K19"/>
  <c r="L19"/>
  <c r="M19"/>
  <c r="N19"/>
  <c r="O19"/>
  <c r="P19"/>
  <c r="Q19"/>
  <c r="P19" i="7" l="1"/>
  <c r="P19" i="14"/>
  <c r="E18" i="6"/>
  <c r="C19" i="14"/>
  <c r="C21" s="1"/>
  <c r="C21" i="7"/>
  <c r="Q20"/>
  <c r="C19"/>
  <c r="D19" i="14"/>
  <c r="E19"/>
  <c r="F19"/>
  <c r="G19"/>
  <c r="H19"/>
  <c r="I19"/>
  <c r="J19"/>
  <c r="K19"/>
  <c r="L19"/>
  <c r="M19"/>
  <c r="N19"/>
  <c r="O19"/>
  <c r="M19" i="7" l="1"/>
  <c r="N19" l="1"/>
  <c r="O19"/>
  <c r="F18" i="6" l="1"/>
  <c r="F19" i="7" l="1"/>
  <c r="Q18" l="1"/>
  <c r="N21" i="14"/>
  <c r="M21"/>
  <c r="K21"/>
  <c r="J21"/>
  <c r="I21"/>
  <c r="H21"/>
  <c r="G21"/>
  <c r="E21"/>
  <c r="D21"/>
  <c r="P21"/>
  <c r="O21"/>
  <c r="L21"/>
  <c r="F21"/>
  <c r="Q18"/>
  <c r="P21" i="7"/>
  <c r="O21"/>
  <c r="M21"/>
  <c r="E19"/>
  <c r="D19"/>
  <c r="D21" s="1"/>
  <c r="N21"/>
  <c r="L19"/>
  <c r="L21" s="1"/>
  <c r="K19"/>
  <c r="K21" s="1"/>
  <c r="J19"/>
  <c r="J21" s="1"/>
  <c r="I19"/>
  <c r="I21" s="1"/>
  <c r="H19"/>
  <c r="H21" s="1"/>
  <c r="G19"/>
  <c r="G21" s="1"/>
  <c r="F21"/>
  <c r="E21" l="1"/>
  <c r="Q21" s="1"/>
  <c r="Q19"/>
  <c r="Q19" i="14"/>
  <c r="Q21"/>
</calcChain>
</file>

<file path=xl/sharedStrings.xml><?xml version="1.0" encoding="utf-8"?>
<sst xmlns="http://schemas.openxmlformats.org/spreadsheetml/2006/main" count="99" uniqueCount="41">
  <si>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</si>
  <si>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</si>
  <si>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</si>
  <si>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</si>
  <si>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</si>
  <si>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</si>
  <si>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</si>
  <si>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</si>
  <si>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</si>
  <si>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</si>
  <si>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</si>
  <si>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</si>
  <si>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</si>
  <si>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</si>
  <si>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</si>
  <si>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</si>
  <si>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</si>
  <si>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</si>
  <si>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</si>
  <si>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</si>
  <si>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</si>
  <si>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</si>
  <si>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</si>
  <si>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</si>
  <si>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</si>
  <si>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</si>
  <si>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</si>
  <si>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</si>
  <si>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</si>
  <si>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</si>
  <si>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</si>
  <si>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</si>
  <si>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</si>
  <si>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(base: 26 May-17 June avg)</t>
  </si>
  <si>
    <t>National Weekly Average Price &amp; index of Fatouch 2016</t>
  </si>
  <si>
    <t>Fatouch 2016- Weekly Average Prices &amp; Index</t>
  </si>
  <si>
    <t>National Changes in Fatouch's Vegetables Ingredients (2016)</t>
  </si>
  <si>
    <t>National Base Average Prices &amp; Index of Fatouch 2016</t>
  </si>
  <si>
    <t>Weights (3May-5June 2016 avg)</t>
  </si>
  <si>
    <t>6th-June</t>
  </si>
  <si>
    <t>3rd May - 5th June - 2016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</si>
</sst>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30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5" fillId="0" borderId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7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6" fillId="0" borderId="0" xfId="0" applyFont="1"/>
    <xf numFmtId="0" fontId="17" fillId="0" borderId="0" xfId="0" applyFont="1"/>
    <xf numFmtId="0" fontId="0" fillId="0" borderId="12" xfId="0" applyBorder="1" applyAlignment="1"/>
    <xf numFmtId="0" fontId="9" fillId="0" borderId="0" xfId="0" applyFont="1"/>
    <xf numFmtId="0" fontId="3" fillId="0" borderId="13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18" fillId="0" borderId="0" xfId="0" applyFont="1" applyAlignment="1">
      <alignment horizontal="left" readingOrder="1"/>
    </xf>
    <xf numFmtId="0" fontId="19" fillId="0" borderId="0" xfId="0" applyFont="1" applyBorder="1"/>
    <xf numFmtId="164" fontId="0" fillId="0" borderId="8" xfId="0" applyNumberFormat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165" fontId="14" fillId="0" borderId="9" xfId="0" applyNumberFormat="1" applyFont="1" applyBorder="1" applyAlignment="1"/>
    <xf numFmtId="0" fontId="13" fillId="0" borderId="15" xfId="0" applyFont="1" applyBorder="1"/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0" fontId="15" fillId="0" borderId="23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5" fontId="9" fillId="0" borderId="8" xfId="0" applyNumberFormat="1" applyFont="1" applyBorder="1"/>
    <xf numFmtId="2" fontId="9" fillId="0" borderId="8" xfId="0" applyNumberFormat="1" applyFont="1" applyBorder="1"/>
    <xf numFmtId="165" fontId="4" fillId="0" borderId="8" xfId="0" applyNumberFormat="1" applyFont="1" applyBorder="1"/>
    <xf numFmtId="10" fontId="4" fillId="0" borderId="9" xfId="0" applyNumberFormat="1" applyFont="1" applyBorder="1"/>
    <xf numFmtId="0" fontId="22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165" fontId="3" fillId="0" borderId="8" xfId="0" applyNumberFormat="1" applyFont="1" applyBorder="1" applyAlignment="1"/>
    <xf numFmtId="0" fontId="23" fillId="0" borderId="0" xfId="0" applyFont="1"/>
    <xf numFmtId="167" fontId="2" fillId="0" borderId="16" xfId="0" applyNumberFormat="1" applyFont="1" applyBorder="1" applyAlignment="1">
      <alignment horizontal="right"/>
    </xf>
    <xf numFmtId="4" fontId="13" fillId="0" borderId="34" xfId="0" applyNumberFormat="1" applyFont="1" applyFill="1" applyBorder="1" applyAlignment="1">
      <alignment horizontal="right"/>
    </xf>
    <xf numFmtId="4" fontId="13" fillId="0" borderId="24" xfId="0" applyNumberFormat="1" applyFont="1" applyFill="1" applyBorder="1" applyAlignment="1">
      <alignment horizontal="right"/>
    </xf>
    <xf numFmtId="4" fontId="13" fillId="0" borderId="28" xfId="0" applyNumberFormat="1" applyFont="1" applyFill="1" applyBorder="1" applyAlignment="1">
      <alignment horizontal="right"/>
    </xf>
    <xf numFmtId="4" fontId="13" fillId="0" borderId="30" xfId="0" applyNumberFormat="1" applyFont="1" applyFill="1" applyBorder="1" applyAlignment="1">
      <alignment horizontal="right"/>
    </xf>
    <xf numFmtId="4" fontId="26" fillId="0" borderId="35" xfId="0" applyNumberFormat="1" applyFont="1" applyFill="1" applyBorder="1" applyAlignment="1">
      <alignment horizontal="right"/>
    </xf>
    <xf numFmtId="4" fontId="26" fillId="0" borderId="8" xfId="0" applyNumberFormat="1" applyFont="1" applyFill="1" applyBorder="1" applyAlignment="1">
      <alignment horizontal="right"/>
    </xf>
    <xf numFmtId="4" fontId="26" fillId="0" borderId="29" xfId="0" applyNumberFormat="1" applyFont="1" applyFill="1" applyBorder="1" applyAlignment="1">
      <alignment horizontal="right"/>
    </xf>
    <xf numFmtId="4" fontId="26" fillId="0" borderId="31" xfId="0" applyNumberFormat="1" applyFont="1" applyFill="1" applyBorder="1" applyAlignment="1">
      <alignment horizontal="right"/>
    </xf>
    <xf numFmtId="10" fontId="27" fillId="0" borderId="26" xfId="0" applyNumberFormat="1" applyFont="1" applyFill="1" applyBorder="1" applyAlignment="1">
      <alignment horizontal="right"/>
    </xf>
    <xf numFmtId="10" fontId="27" fillId="0" borderId="10" xfId="1" applyNumberFormat="1" applyFont="1" applyBorder="1" applyAlignment="1">
      <alignment horizontal="right"/>
    </xf>
    <xf numFmtId="0" fontId="22" fillId="0" borderId="32" xfId="0" applyFont="1" applyBorder="1" applyAlignment="1">
      <alignment horizontal="left"/>
    </xf>
    <xf numFmtId="0" fontId="22" fillId="0" borderId="33" xfId="0" applyFont="1" applyBorder="1" applyAlignment="1">
      <alignment horizontal="left"/>
    </xf>
    <xf numFmtId="0" fontId="28" fillId="0" borderId="36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6" fillId="0" borderId="0" xfId="1" applyNumberFormat="1" applyFont="1"/>
    <xf numFmtId="0" fontId="29" fillId="0" borderId="27" xfId="0" applyFont="1" applyBorder="1" applyAlignment="1">
      <alignment horizontal="left"/>
    </xf>
    <xf numFmtId="0" fontId="12" fillId="0" borderId="37" xfId="0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6" fontId="6" fillId="0" borderId="37" xfId="0" applyNumberFormat="1" applyFont="1" applyFill="1" applyBorder="1" applyAlignment="1">
      <alignment horizontal="center"/>
    </xf>
    <xf numFmtId="10" fontId="5" fillId="0" borderId="37" xfId="0" applyNumberFormat="1" applyFont="1" applyFill="1" applyBorder="1" applyAlignment="1">
      <alignment horizontal="center"/>
    </xf>
    <xf numFmtId="0" fontId="15" fillId="0" borderId="39" xfId="0" applyFont="1" applyBorder="1" applyAlignment="1">
      <alignment horizontal="left"/>
    </xf>
    <xf numFmtId="0" fontId="3" fillId="0" borderId="40" xfId="0" applyFont="1" applyBorder="1" applyAlignment="1">
      <alignment horizontal="center"/>
    </xf>
    <xf numFmtId="3" fontId="11" fillId="0" borderId="40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center"/>
    </xf>
    <xf numFmtId="3" fontId="5" fillId="0" borderId="41" xfId="0" applyNumberFormat="1" applyFont="1" applyFill="1" applyBorder="1" applyAlignment="1">
      <alignment horizontal="center"/>
    </xf>
    <xf numFmtId="0" fontId="15" fillId="2" borderId="42" xfId="0" applyFont="1" applyFill="1" applyBorder="1" applyAlignment="1">
      <alignment horizontal="left"/>
    </xf>
    <xf numFmtId="0" fontId="3" fillId="0" borderId="42" xfId="0" applyFont="1" applyBorder="1" applyAlignment="1">
      <alignment horizontal="left"/>
    </xf>
    <xf numFmtId="10" fontId="5" fillId="0" borderId="43" xfId="0" applyNumberFormat="1" applyFont="1" applyFill="1" applyBorder="1" applyAlignment="1">
      <alignment horizontal="center"/>
    </xf>
    <xf numFmtId="0" fontId="15" fillId="3" borderId="44" xfId="0" applyFont="1" applyFill="1" applyBorder="1"/>
    <xf numFmtId="0" fontId="11" fillId="0" borderId="45" xfId="0" applyFont="1" applyFill="1" applyBorder="1" applyAlignment="1">
      <alignment horizontal="center"/>
    </xf>
    <xf numFmtId="4" fontId="3" fillId="0" borderId="45" xfId="0" applyNumberFormat="1" applyFont="1" applyBorder="1" applyAlignment="1">
      <alignment horizontal="center"/>
    </xf>
    <xf numFmtId="164" fontId="5" fillId="2" borderId="43" xfId="0" applyNumberFormat="1" applyFont="1" applyFill="1" applyBorder="1" applyAlignment="1">
      <alignment horizontal="right"/>
    </xf>
    <xf numFmtId="4" fontId="3" fillId="3" borderId="46" xfId="0" applyNumberFormat="1" applyFont="1" applyFill="1" applyBorder="1"/>
    <xf numFmtId="167" fontId="9" fillId="4" borderId="38" xfId="0" applyNumberFormat="1" applyFont="1" applyFill="1" applyBorder="1"/>
    <xf numFmtId="10" fontId="4" fillId="4" borderId="47" xfId="0" applyNumberFormat="1" applyFont="1" applyFill="1" applyBorder="1"/>
    <xf numFmtId="10" fontId="4" fillId="4" borderId="19" xfId="0" applyNumberFormat="1" applyFont="1" applyFill="1" applyBorder="1"/>
    <xf numFmtId="10" fontId="27" fillId="0" borderId="48" xfId="0" applyNumberFormat="1" applyFont="1" applyFill="1" applyBorder="1" applyAlignment="1">
      <alignment horizontal="right"/>
    </xf>
    <xf numFmtId="4" fontId="13" fillId="0" borderId="49" xfId="0" applyNumberFormat="1" applyFont="1" applyFill="1" applyBorder="1" applyAlignment="1">
      <alignment horizontal="right"/>
    </xf>
    <xf numFmtId="4" fontId="26" fillId="0" borderId="16" xfId="0" applyNumberFormat="1" applyFont="1" applyFill="1" applyBorder="1" applyAlignment="1">
      <alignment horizontal="right"/>
    </xf>
    <xf numFmtId="10" fontId="27" fillId="0" borderId="50" xfId="0" applyNumberFormat="1" applyFont="1" applyFill="1" applyBorder="1" applyAlignment="1">
      <alignment horizontal="right"/>
    </xf>
    <xf numFmtId="164" fontId="9" fillId="4" borderId="18" xfId="0" applyNumberFormat="1" applyFont="1" applyFill="1" applyBorder="1" applyAlignment="1">
      <alignment horizontal="right"/>
    </xf>
    <xf numFmtId="2" fontId="9" fillId="4" borderId="18" xfId="0" applyNumberFormat="1" applyFont="1" applyFill="1" applyBorder="1" applyAlignment="1">
      <alignment horizontal="right"/>
    </xf>
    <xf numFmtId="0" fontId="15" fillId="2" borderId="51" xfId="0" applyFont="1" applyFill="1" applyBorder="1" applyAlignment="1">
      <alignment horizontal="left"/>
    </xf>
    <xf numFmtId="0" fontId="12" fillId="0" borderId="52" xfId="0" applyFont="1" applyFill="1" applyBorder="1" applyAlignment="1">
      <alignment horizontal="center"/>
    </xf>
    <xf numFmtId="164" fontId="6" fillId="0" borderId="52" xfId="0" applyNumberFormat="1" applyFont="1" applyFill="1" applyBorder="1" applyAlignment="1">
      <alignment horizontal="center"/>
    </xf>
    <xf numFmtId="164" fontId="5" fillId="2" borderId="53" xfId="0" applyNumberFormat="1" applyFont="1" applyFill="1" applyBorder="1" applyAlignment="1">
      <alignment horizontal="center"/>
    </xf>
    <xf numFmtId="0" fontId="15" fillId="3" borderId="54" xfId="0" applyFont="1" applyFill="1" applyBorder="1"/>
    <xf numFmtId="0" fontId="11" fillId="0" borderId="55" xfId="0" applyFont="1" applyFill="1" applyBorder="1" applyAlignment="1">
      <alignment horizontal="center"/>
    </xf>
    <xf numFmtId="4" fontId="3" fillId="0" borderId="55" xfId="0" applyNumberFormat="1" applyFont="1" applyBorder="1" applyAlignment="1">
      <alignment horizontal="center"/>
    </xf>
    <xf numFmtId="4" fontId="3" fillId="3" borderId="56" xfId="0" applyNumberFormat="1" applyFont="1" applyFill="1" applyBorder="1" applyAlignment="1">
      <alignment horizontal="center"/>
    </xf>
    <xf numFmtId="2" fontId="20" fillId="3" borderId="13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top"/>
    </xf>
    <xf numFmtId="0" fontId="21" fillId="2" borderId="20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FFFF99"/>
      <color rgb="FFFBFECE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- 2016    </a:t>
            </a:r>
          </a:p>
        </c:rich>
      </c:tx>
      <c:layout>
        <c:manualLayout>
          <c:xMode val="edge"/>
          <c:yMode val="edge"/>
          <c:x val="0.42059797667916132"/>
          <c:y val="0.1961483550874512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7924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</c:dLbl>
            <c:dLbl>
              <c:idx val="1"/>
              <c:layout>
                <c:manualLayout>
                  <c:x val="4.8837973586050998E-17"/>
                  <c:y val="4.011816733231938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3.4387000570559698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</c:dLbl>
            <c:delete val="1"/>
          </c:dLbls>
          <c:cat>
            <c:strRef>
              <c:f>Report!$B$17:$B$18</c:f>
              <c:strCache>
                <c:ptCount val="2"/>
                <c:pt idx="0">
                  <c:v>3rd May - 5th June - 2016</c:v>
                </c:pt>
                <c:pt idx="1">
                  <c:v>06/06/2016</c:v>
                </c:pt>
              </c:strCache>
            </c:strRef>
          </c:cat>
          <c:val>
            <c:numRef>
              <c:f>Report!$C$17:$C$18</c:f>
              <c:numCache>
                <c:formatCode>#,##0.0</c:formatCode>
                <c:ptCount val="2"/>
                <c:pt idx="0" formatCode="0.0">
                  <c:v>831.94805238095239</c:v>
                </c:pt>
                <c:pt idx="1">
                  <c:v>850.12411904761905</c:v>
                </c:pt>
              </c:numCache>
            </c:numRef>
          </c:val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Report!$B$17:$B$18</c:f>
              <c:strCache>
                <c:ptCount val="2"/>
                <c:pt idx="0">
                  <c:v>3rd May - 5th June - 2016</c:v>
                </c:pt>
                <c:pt idx="1">
                  <c:v>06/06/2016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5535104"/>
        <c:axId val="95536640"/>
      </c:barChart>
      <c:catAx>
        <c:axId val="955351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36640"/>
        <c:crosses val="autoZero"/>
        <c:auto val="1"/>
        <c:lblAlgn val="ctr"/>
        <c:lblOffset val="100"/>
        <c:tickLblSkip val="1"/>
        <c:tickMarkSkip val="1"/>
      </c:catAx>
      <c:valAx>
        <c:axId val="95536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6817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3510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696107530085583"/>
          <c:y val="0.94687615746707565"/>
          <c:w val="0.39021954423529231"/>
          <c:h val="4.469273743016893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164191</xdr:colOff>
      <xdr:row>7</xdr:row>
      <xdr:rowOff>16605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1745341" cy="1359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9278" y="108015"/>
    <xdr:ext cx="9534820" cy="6647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21"/>
  <sheetViews>
    <sheetView tabSelected="1" zoomScaleNormal="100" workbookViewId="0">
      <selection activeCell="C32" sqref="C32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8" spans="1:17" ht="3" customHeight="1"/>
    <row r="9" spans="1:17">
      <c r="A9" s="40" t="s">
        <v>31</v>
      </c>
    </row>
    <row r="10" spans="1:17">
      <c r="A10" s="40" t="s">
        <v>30</v>
      </c>
    </row>
    <row r="11" spans="1:17">
      <c r="A11" s="37"/>
      <c r="B11" s="38"/>
      <c r="C11" s="39"/>
      <c r="D11" s="39"/>
      <c r="E11" s="123" t="s">
        <v>34</v>
      </c>
      <c r="F11" s="123"/>
      <c r="G11" s="123"/>
      <c r="H11" s="123"/>
      <c r="I11" s="123"/>
      <c r="J11" s="123"/>
      <c r="K11" s="123"/>
      <c r="L11" s="123"/>
      <c r="M11" s="123"/>
      <c r="N11" s="123"/>
      <c r="O11" s="39"/>
      <c r="P11" s="39"/>
      <c r="Q11" s="38"/>
    </row>
    <row r="12" spans="1:17">
      <c r="A12" s="41">
        <v>1000</v>
      </c>
      <c r="B12" s="6"/>
      <c r="C12" s="17"/>
      <c r="D12" s="17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7"/>
      <c r="P12" s="17"/>
      <c r="Q12" s="6"/>
    </row>
    <row r="13" spans="1:17" ht="13.5" thickBot="1">
      <c r="A13" s="1"/>
      <c r="B13" s="6"/>
      <c r="C13" s="16" t="s">
        <v>14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 t="s">
        <v>16</v>
      </c>
    </row>
    <row r="14" spans="1:17">
      <c r="A14" s="2"/>
      <c r="B14" s="54" t="s">
        <v>19</v>
      </c>
      <c r="C14" s="55">
        <v>50</v>
      </c>
      <c r="D14" s="55">
        <v>50</v>
      </c>
      <c r="E14" s="55">
        <v>15</v>
      </c>
      <c r="F14" s="55">
        <v>10</v>
      </c>
      <c r="G14" s="55">
        <v>50</v>
      </c>
      <c r="H14" s="55">
        <v>50</v>
      </c>
      <c r="I14" s="55">
        <v>30</v>
      </c>
      <c r="J14" s="55">
        <v>10</v>
      </c>
      <c r="K14" s="55">
        <v>20</v>
      </c>
      <c r="L14" s="55">
        <v>20</v>
      </c>
      <c r="M14" s="55">
        <v>15</v>
      </c>
      <c r="N14" s="55">
        <v>5</v>
      </c>
      <c r="O14" s="55">
        <v>5</v>
      </c>
      <c r="P14" s="56">
        <v>30</v>
      </c>
      <c r="Q14" s="58">
        <v>360</v>
      </c>
    </row>
    <row r="15" spans="1:17" ht="16.5" thickBot="1">
      <c r="A15" s="2"/>
      <c r="B15" s="12" t="s">
        <v>20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5" t="s">
        <v>5</v>
      </c>
      <c r="M15" s="5" t="s">
        <v>9</v>
      </c>
      <c r="N15" s="5" t="s">
        <v>11</v>
      </c>
      <c r="O15" s="5" t="s">
        <v>12</v>
      </c>
      <c r="P15" s="13" t="s">
        <v>13</v>
      </c>
      <c r="Q15" s="17"/>
    </row>
    <row r="16" spans="1:17" ht="15.75">
      <c r="A16" s="2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17"/>
    </row>
    <row r="17" spans="1:17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7"/>
    </row>
    <row r="18" spans="1:17">
      <c r="A18" s="48" t="s">
        <v>21</v>
      </c>
      <c r="B18" s="49" t="s">
        <v>17</v>
      </c>
      <c r="C18" s="50">
        <v>1336.1</v>
      </c>
      <c r="D18" s="50">
        <v>1370.65</v>
      </c>
      <c r="E18" s="50">
        <v>979.4</v>
      </c>
      <c r="F18" s="50">
        <v>1457.05</v>
      </c>
      <c r="G18" s="50">
        <v>1500.8</v>
      </c>
      <c r="H18" s="50">
        <v>1369.3333333333333</v>
      </c>
      <c r="I18" s="50">
        <v>1953.5000000000002</v>
      </c>
      <c r="J18" s="50">
        <v>2119.1999999999998</v>
      </c>
      <c r="K18" s="50">
        <v>1624.5666666666666</v>
      </c>
      <c r="L18" s="50">
        <v>1403.4</v>
      </c>
      <c r="M18" s="51">
        <v>200000</v>
      </c>
      <c r="N18" s="51">
        <v>25000</v>
      </c>
      <c r="O18" s="51">
        <v>1423</v>
      </c>
      <c r="P18" s="51">
        <v>1500</v>
      </c>
      <c r="Q18" s="52">
        <f>SUM(C18:P18)</f>
        <v>243037</v>
      </c>
    </row>
    <row r="19" spans="1:17">
      <c r="A19" s="115" t="s">
        <v>22</v>
      </c>
      <c r="B19" s="116" t="s">
        <v>14</v>
      </c>
      <c r="C19" s="117">
        <f>C18*$C$14/$A$12</f>
        <v>66.805000000000007</v>
      </c>
      <c r="D19" s="117">
        <f>D18*$D$14/$A$12</f>
        <v>68.532499999999999</v>
      </c>
      <c r="E19" s="117">
        <f>E18*$E$14/$A$12</f>
        <v>14.691000000000001</v>
      </c>
      <c r="F19" s="117">
        <f>F18*$F$14/300</f>
        <v>48.568333333333335</v>
      </c>
      <c r="G19" s="117">
        <f>G18*$G$14/$A$12</f>
        <v>75.040000000000006</v>
      </c>
      <c r="H19" s="117">
        <f>H18*$H$14/$A$12</f>
        <v>68.466666666666654</v>
      </c>
      <c r="I19" s="117">
        <f>I18*$I$14/$A$12</f>
        <v>58.605000000000004</v>
      </c>
      <c r="J19" s="117">
        <f>J18*$J$14/$A$12</f>
        <v>21.192</v>
      </c>
      <c r="K19" s="117">
        <f>K18*$K$14/$A$12</f>
        <v>32.49133333333333</v>
      </c>
      <c r="L19" s="117">
        <f>L18*$L$14/$A$12</f>
        <v>28.068000000000001</v>
      </c>
      <c r="M19" s="117">
        <f>M18*$M$14/16000</f>
        <v>187.5</v>
      </c>
      <c r="N19" s="117">
        <f>N18*$N$14/$A$12</f>
        <v>125</v>
      </c>
      <c r="O19" s="117">
        <f>O18*$O$14/700</f>
        <v>10.164285714285715</v>
      </c>
      <c r="P19" s="117">
        <f>P18*$P$14/1000</f>
        <v>45</v>
      </c>
      <c r="Q19" s="118">
        <f>SUM(C19:P19)</f>
        <v>850.12411904761905</v>
      </c>
    </row>
    <row r="20" spans="1:17">
      <c r="A20" s="99" t="s">
        <v>38</v>
      </c>
      <c r="B20" s="91" t="s">
        <v>14</v>
      </c>
      <c r="C20" s="92">
        <v>7.76797299002603E-2</v>
      </c>
      <c r="D20" s="92">
        <v>7.5823604393889271E-2</v>
      </c>
      <c r="E20" s="92">
        <v>1.7489433334639697E-2</v>
      </c>
      <c r="F20" s="92">
        <v>5.3170667575621465E-2</v>
      </c>
      <c r="G20" s="92">
        <v>9.3073479501991116E-2</v>
      </c>
      <c r="H20" s="92">
        <v>8.652743777368746E-2</v>
      </c>
      <c r="I20" s="92">
        <v>6.5005260659275033E-2</v>
      </c>
      <c r="J20" s="92">
        <v>2.2096331552660876E-2</v>
      </c>
      <c r="K20" s="92">
        <v>3.3842497640835419E-2</v>
      </c>
      <c r="L20" s="92">
        <v>3.3359775193381326E-2</v>
      </c>
      <c r="M20" s="92">
        <v>0.22537464864950846</v>
      </c>
      <c r="N20" s="92">
        <v>0.15024976576633897</v>
      </c>
      <c r="O20" s="92">
        <v>1.2217452382028591E-2</v>
      </c>
      <c r="P20" s="92">
        <v>5.4089915675882026E-2</v>
      </c>
      <c r="Q20" s="100">
        <v>1</v>
      </c>
    </row>
    <row r="21" spans="1:17" ht="13.5" thickBot="1">
      <c r="A21" s="119" t="s">
        <v>15</v>
      </c>
      <c r="B21" s="120" t="s">
        <v>39</v>
      </c>
      <c r="C21" s="121">
        <f>C19*C20</f>
        <v>5.1893943559868898</v>
      </c>
      <c r="D21" s="121">
        <f t="shared" ref="D21:O21" si="0">D19*D20</f>
        <v>5.1963811681242165</v>
      </c>
      <c r="E21" s="121">
        <f t="shared" si="0"/>
        <v>0.25693726511919179</v>
      </c>
      <c r="F21" s="121">
        <f t="shared" si="0"/>
        <v>2.5824107063686421</v>
      </c>
      <c r="G21" s="121">
        <f t="shared" si="0"/>
        <v>6.9842339018294135</v>
      </c>
      <c r="H21" s="121">
        <f t="shared" si="0"/>
        <v>5.9242452395718006</v>
      </c>
      <c r="I21" s="121">
        <f t="shared" si="0"/>
        <v>3.8096333009368135</v>
      </c>
      <c r="J21" s="121">
        <f t="shared" si="0"/>
        <v>0.4682654582639893</v>
      </c>
      <c r="K21" s="121">
        <f t="shared" si="0"/>
        <v>1.0995878716809304</v>
      </c>
      <c r="L21" s="121">
        <f t="shared" si="0"/>
        <v>0.93634217012782706</v>
      </c>
      <c r="M21" s="121">
        <f>M19*M20</f>
        <v>42.257746621782836</v>
      </c>
      <c r="N21" s="121">
        <f t="shared" si="0"/>
        <v>18.781220720792373</v>
      </c>
      <c r="O21" s="121">
        <f t="shared" si="0"/>
        <v>0.12418167671161918</v>
      </c>
      <c r="P21" s="121">
        <f>P19*P20</f>
        <v>2.434046205414691</v>
      </c>
      <c r="Q21" s="122">
        <f>SUM(C21:P21)</f>
        <v>96.044626662711238</v>
      </c>
    </row>
  </sheetData>
  <mergeCells count="1">
    <mergeCell ref="E11:N12"/>
  </mergeCells>
  <phoneticPr fontId="3" type="noConversion"/>
  <pageMargins left="0.47244094488188981" right="0.55118110236220474" top="0.27559055118110237" bottom="0.23622047244094491" header="0.27559055118110237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F18"/>
  <sheetViews>
    <sheetView zoomScaleNormal="100" workbookViewId="0">
      <selection activeCell="A38" sqref="A38"/>
    </sheetView>
  </sheetViews>
  <sheetFormatPr defaultRowHeight="12.75"/>
  <cols>
    <col min="1" max="1" width="13.5703125" style="21" customWidth="1"/>
    <col min="2" max="2" width="24.85546875" style="24" customWidth="1"/>
    <col min="3" max="3" width="13.7109375" style="3" bestFit="1" customWidth="1"/>
    <col min="4" max="4" width="17.42578125" style="19" customWidth="1"/>
    <col min="5" max="5" width="18.5703125" style="29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40" t="s">
        <v>31</v>
      </c>
      <c r="B9"/>
      <c r="C9"/>
      <c r="D9"/>
      <c r="E9"/>
    </row>
    <row r="10" spans="1:6">
      <c r="A10" s="40" t="s">
        <v>30</v>
      </c>
      <c r="B10"/>
      <c r="C10"/>
      <c r="D10"/>
      <c r="E10"/>
    </row>
    <row r="11" spans="1:6">
      <c r="A11" s="40"/>
      <c r="B11"/>
      <c r="C11"/>
      <c r="D11"/>
      <c r="E11"/>
    </row>
    <row r="12" spans="1:6" s="36" customFormat="1" ht="21" customHeight="1">
      <c r="B12" s="125" t="s">
        <v>35</v>
      </c>
      <c r="C12" s="125"/>
      <c r="D12" s="125"/>
      <c r="E12" s="125"/>
      <c r="F12" s="125"/>
    </row>
    <row r="13" spans="1:6" ht="14.25">
      <c r="B13" s="126" t="s">
        <v>24</v>
      </c>
      <c r="C13" s="127"/>
      <c r="D13" s="127"/>
      <c r="E13" s="127"/>
      <c r="F13" s="128"/>
    </row>
    <row r="14" spans="1:6">
      <c r="B14" s="45"/>
      <c r="C14" s="24"/>
      <c r="D14" s="15"/>
      <c r="E14" s="15"/>
      <c r="F14" s="20"/>
    </row>
    <row r="15" spans="1:6">
      <c r="B15" s="46"/>
      <c r="C15" s="66" t="s">
        <v>17</v>
      </c>
      <c r="D15" s="63" t="s">
        <v>18</v>
      </c>
      <c r="E15" s="64" t="s">
        <v>23</v>
      </c>
      <c r="F15" s="65" t="s">
        <v>32</v>
      </c>
    </row>
    <row r="16" spans="1:6">
      <c r="B16" s="47" t="s">
        <v>14</v>
      </c>
      <c r="C16" s="42" t="s">
        <v>14</v>
      </c>
      <c r="D16" s="43" t="s">
        <v>14</v>
      </c>
      <c r="E16" s="67" t="s">
        <v>33</v>
      </c>
      <c r="F16" s="44"/>
    </row>
    <row r="17" spans="2:6">
      <c r="B17" s="69" t="s">
        <v>40</v>
      </c>
      <c r="C17" s="59">
        <v>831.94805238095239</v>
      </c>
      <c r="D17" s="60">
        <v>95.242960609697803</v>
      </c>
      <c r="E17" s="61">
        <v>100</v>
      </c>
      <c r="F17" s="62"/>
    </row>
    <row r="18" spans="2:6">
      <c r="B18" s="106">
        <v>42527</v>
      </c>
      <c r="C18" s="113">
        <v>850.12411904761905</v>
      </c>
      <c r="D18" s="114">
        <v>96.044626662711238</v>
      </c>
      <c r="E18" s="107">
        <f>((D18*100/D$17)-100)/100</f>
        <v>8.4170635591497948E-3</v>
      </c>
      <c r="F18" s="108">
        <f>((D18*100/Report!D17)-100)/100</f>
        <v>8.4170635591497948E-3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0"/>
  <sheetViews>
    <sheetView topLeftCell="A2" zoomScaleNormal="100" workbookViewId="0">
      <selection activeCell="D22" sqref="D22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6.7109375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28515625" customWidth="1"/>
    <col min="16" max="16" width="8.710937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0" t="s">
        <v>31</v>
      </c>
      <c r="B9"/>
    </row>
    <row r="10" spans="1:17">
      <c r="A10" s="40" t="s">
        <v>30</v>
      </c>
      <c r="B10"/>
    </row>
    <row r="11" spans="1:17" s="9" customFormat="1">
      <c r="A11" s="8"/>
      <c r="B11" s="30"/>
      <c r="C11" s="22"/>
      <c r="D11" s="22"/>
      <c r="E11" s="23" t="s">
        <v>14</v>
      </c>
      <c r="F11" s="23"/>
      <c r="G11" s="23"/>
      <c r="H11" s="23"/>
      <c r="I11" s="23"/>
      <c r="J11" s="23"/>
      <c r="K11" s="23"/>
      <c r="L11" s="23"/>
    </row>
    <row r="12" spans="1:17" ht="15.75">
      <c r="A12" s="124" t="s">
        <v>36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</row>
    <row r="13" spans="1:17" ht="15.75" thickBot="1">
      <c r="A13" s="1" t="s">
        <v>14</v>
      </c>
      <c r="B13" s="31"/>
      <c r="C13" s="16" t="s">
        <v>14</v>
      </c>
      <c r="D13" s="16"/>
      <c r="E13" s="16"/>
      <c r="F13" s="16"/>
      <c r="G13" s="16"/>
      <c r="H13" s="16"/>
      <c r="I13" s="16"/>
      <c r="J13" s="16"/>
      <c r="K13" s="16"/>
      <c r="L13" s="16"/>
      <c r="Q13" s="68" t="s">
        <v>16</v>
      </c>
    </row>
    <row r="14" spans="1:17" s="2" customFormat="1" ht="12.75" customHeight="1">
      <c r="B14" s="11"/>
      <c r="C14" s="129" t="s">
        <v>27</v>
      </c>
      <c r="D14" s="129"/>
      <c r="E14" s="129"/>
      <c r="F14" s="129"/>
      <c r="G14" s="129"/>
      <c r="H14" s="129"/>
      <c r="I14" s="129"/>
      <c r="J14" s="129"/>
      <c r="K14" s="129"/>
      <c r="L14" s="130"/>
      <c r="M14" s="55">
        <v>15</v>
      </c>
      <c r="N14" s="55">
        <v>5</v>
      </c>
      <c r="O14" s="55">
        <v>5</v>
      </c>
      <c r="P14" s="56">
        <v>30</v>
      </c>
    </row>
    <row r="15" spans="1:17" s="4" customFormat="1" ht="16.5" thickBot="1">
      <c r="A15" s="2"/>
      <c r="B15" s="57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3" t="s">
        <v>5</v>
      </c>
      <c r="M15" s="5" t="s">
        <v>9</v>
      </c>
      <c r="N15" s="5" t="s">
        <v>11</v>
      </c>
      <c r="O15" s="5" t="s">
        <v>12</v>
      </c>
      <c r="P15" s="13" t="s">
        <v>13</v>
      </c>
    </row>
    <row r="16" spans="1:17" ht="13.5" thickBot="1">
      <c r="A16" s="8" t="s">
        <v>14</v>
      </c>
      <c r="B16" s="35"/>
    </row>
    <row r="17" spans="1:41" s="7" customFormat="1" ht="12.95" customHeight="1">
      <c r="A17" s="80" t="s">
        <v>28</v>
      </c>
      <c r="B17" s="88" t="s">
        <v>40</v>
      </c>
      <c r="C17" s="70">
        <v>5.0200913846692732</v>
      </c>
      <c r="D17" s="71">
        <v>4.7830515358522474</v>
      </c>
      <c r="E17" s="71">
        <v>0.254476501849008</v>
      </c>
      <c r="F17" s="71">
        <v>2.3520168866967164</v>
      </c>
      <c r="G17" s="71">
        <v>7.2068935868420265</v>
      </c>
      <c r="H17" s="71">
        <v>6.2287929780559237</v>
      </c>
      <c r="I17" s="71">
        <v>3.5155495017142537</v>
      </c>
      <c r="J17" s="71">
        <v>0.40619686293256485</v>
      </c>
      <c r="K17" s="71">
        <v>0.95284228957724937</v>
      </c>
      <c r="L17" s="72">
        <v>0.92585385680702803</v>
      </c>
      <c r="M17" s="110">
        <v>42.257746621782836</v>
      </c>
      <c r="N17" s="71">
        <v>18.781220720792373</v>
      </c>
      <c r="O17" s="71">
        <v>0.12418167671161918</v>
      </c>
      <c r="P17" s="72">
        <v>2.434046205414691</v>
      </c>
      <c r="Q17" s="73">
        <v>95.242960609697803</v>
      </c>
    </row>
    <row r="18" spans="1:41" s="7" customFormat="1" ht="12.95" customHeight="1">
      <c r="A18" s="81" t="s">
        <v>29</v>
      </c>
      <c r="B18" s="82" t="s">
        <v>39</v>
      </c>
      <c r="C18" s="74">
        <v>5.1893943559868898</v>
      </c>
      <c r="D18" s="75">
        <v>5.1963811681242165</v>
      </c>
      <c r="E18" s="75">
        <v>0.25693726511919179</v>
      </c>
      <c r="F18" s="75">
        <v>2.5824107063686421</v>
      </c>
      <c r="G18" s="75">
        <v>6.9842339018294135</v>
      </c>
      <c r="H18" s="75">
        <v>5.9242452395718006</v>
      </c>
      <c r="I18" s="75">
        <v>3.8096333009368135</v>
      </c>
      <c r="J18" s="75">
        <v>0.4682654582639893</v>
      </c>
      <c r="K18" s="75">
        <v>1.0995878716809304</v>
      </c>
      <c r="L18" s="76">
        <v>0.93634217012782706</v>
      </c>
      <c r="M18" s="111">
        <v>42.257746621782836</v>
      </c>
      <c r="N18" s="75">
        <v>18.781220720792373</v>
      </c>
      <c r="O18" s="75">
        <v>0.12418167671161918</v>
      </c>
      <c r="P18" s="76">
        <v>2.434046205414691</v>
      </c>
      <c r="Q18" s="77">
        <v>96.044626662711238</v>
      </c>
    </row>
    <row r="19" spans="1:41" s="26" customFormat="1" ht="12.95" customHeight="1" thickBot="1">
      <c r="A19" s="83" t="s">
        <v>25</v>
      </c>
      <c r="B19" s="84"/>
      <c r="C19" s="78">
        <f>((C18*100/$C$17)-100)/100</f>
        <v>3.3725077562262416E-2</v>
      </c>
      <c r="D19" s="78">
        <f>((D18*100/$D$17)-100)/100</f>
        <v>8.6415467024300488E-2</v>
      </c>
      <c r="E19" s="78">
        <f>((E18*100/$E$17)-100)/100</f>
        <v>9.6699037133255675E-3</v>
      </c>
      <c r="F19" s="78">
        <f>((F18*100/$F$17)-100)/100</f>
        <v>9.7955852687563696E-2</v>
      </c>
      <c r="G19" s="78">
        <f>((G18*100/$G$17)-100)/100</f>
        <v>-3.0895375702387751E-2</v>
      </c>
      <c r="H19" s="78">
        <f>((H18*100/$H$17)-100)/100</f>
        <v>-4.8893539977495806E-2</v>
      </c>
      <c r="I19" s="78">
        <f>((I18*100/$I$17)-100)/100</f>
        <v>8.3652299328784499E-2</v>
      </c>
      <c r="J19" s="78">
        <f>((J18*100/$J$17)-100)/100</f>
        <v>0.15280422129141058</v>
      </c>
      <c r="K19" s="78">
        <f>((K18*100/$K$17)-100)/100</f>
        <v>0.15400825898353873</v>
      </c>
      <c r="L19" s="109">
        <f>((L18*100/$L$17)-100)/100</f>
        <v>1.1328260117606277E-2</v>
      </c>
      <c r="M19" s="112">
        <f>((M18*100/$M$17)-100)/100</f>
        <v>0</v>
      </c>
      <c r="N19" s="78">
        <f>((N18*100/$N$17)-100)/100</f>
        <v>0</v>
      </c>
      <c r="O19" s="78">
        <f>((O18*100/$O$17)-100)/100</f>
        <v>0</v>
      </c>
      <c r="P19" s="78">
        <f>((P18*100/$P$17)-100)/100</f>
        <v>0</v>
      </c>
      <c r="Q19" s="79">
        <f>((Q18*100/$Q$17)-100)/100</f>
        <v>8.4170635591497948E-3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ht="12.75" customHeight="1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A36" sqref="A36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0" t="s">
        <v>31</v>
      </c>
    </row>
    <row r="9" spans="1:17">
      <c r="A9" s="40" t="s">
        <v>30</v>
      </c>
    </row>
    <row r="12" spans="1:17">
      <c r="B12" s="6"/>
      <c r="C12" s="17"/>
      <c r="D12" s="17"/>
      <c r="E12" s="124" t="s">
        <v>37</v>
      </c>
      <c r="F12" s="124"/>
      <c r="G12" s="124"/>
      <c r="H12" s="124"/>
      <c r="I12" s="124"/>
      <c r="J12" s="124"/>
      <c r="K12" s="124"/>
      <c r="L12" s="124"/>
      <c r="M12" s="124"/>
      <c r="N12" s="124"/>
      <c r="O12" s="17"/>
      <c r="P12" s="17"/>
      <c r="Q12" s="6"/>
    </row>
    <row r="13" spans="1:17">
      <c r="A13" s="21">
        <v>1000</v>
      </c>
      <c r="B13" s="6"/>
      <c r="C13" s="17"/>
      <c r="D13" s="17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7"/>
      <c r="P13" s="17"/>
      <c r="Q13" s="6"/>
    </row>
    <row r="14" spans="1:17" ht="13.5" thickBot="1">
      <c r="B14" s="6"/>
      <c r="C14" s="16" t="s">
        <v>14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8" t="s">
        <v>16</v>
      </c>
    </row>
    <row r="15" spans="1:17">
      <c r="A15" s="2"/>
      <c r="B15" s="54" t="s">
        <v>19</v>
      </c>
      <c r="C15" s="55">
        <v>50</v>
      </c>
      <c r="D15" s="55">
        <v>50</v>
      </c>
      <c r="E15" s="55">
        <v>15</v>
      </c>
      <c r="F15" s="55">
        <v>10</v>
      </c>
      <c r="G15" s="55">
        <v>50</v>
      </c>
      <c r="H15" s="55">
        <v>50</v>
      </c>
      <c r="I15" s="55">
        <v>30</v>
      </c>
      <c r="J15" s="55">
        <v>10</v>
      </c>
      <c r="K15" s="55">
        <v>20</v>
      </c>
      <c r="L15" s="55">
        <v>20</v>
      </c>
      <c r="M15" s="55">
        <v>15</v>
      </c>
      <c r="N15" s="55">
        <v>5</v>
      </c>
      <c r="O15" s="55">
        <v>5</v>
      </c>
      <c r="P15" s="56">
        <v>30</v>
      </c>
      <c r="Q15" s="58">
        <v>360</v>
      </c>
    </row>
    <row r="16" spans="1:17" ht="16.5" thickBot="1">
      <c r="A16" s="2"/>
      <c r="B16" s="12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3" t="s">
        <v>13</v>
      </c>
      <c r="Q16" s="17"/>
    </row>
    <row r="17" spans="1:21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7"/>
    </row>
    <row r="18" spans="1:21" s="7" customFormat="1">
      <c r="A18" s="93" t="s">
        <v>21</v>
      </c>
      <c r="B18" s="94" t="s">
        <v>17</v>
      </c>
      <c r="C18" s="95">
        <v>1292.51</v>
      </c>
      <c r="D18" s="95">
        <v>1261.626</v>
      </c>
      <c r="E18" s="95">
        <v>970.02</v>
      </c>
      <c r="F18" s="95">
        <v>1327.057</v>
      </c>
      <c r="G18" s="95">
        <v>1548.646</v>
      </c>
      <c r="H18" s="95">
        <v>1439.7266666666667</v>
      </c>
      <c r="I18" s="95">
        <v>1802.7000000000003</v>
      </c>
      <c r="J18" s="95">
        <v>1838.3000000000002</v>
      </c>
      <c r="K18" s="95">
        <v>1407.76</v>
      </c>
      <c r="L18" s="95">
        <v>1387.68</v>
      </c>
      <c r="M18" s="96">
        <v>200000</v>
      </c>
      <c r="N18" s="96">
        <v>25000</v>
      </c>
      <c r="O18" s="96">
        <v>1423</v>
      </c>
      <c r="P18" s="96">
        <v>1500</v>
      </c>
      <c r="Q18" s="97">
        <f>SUM(C18:P18)</f>
        <v>242199.02566666665</v>
      </c>
      <c r="S18" s="4"/>
      <c r="U18"/>
    </row>
    <row r="19" spans="1:21" s="10" customFormat="1">
      <c r="A19" s="98" t="s">
        <v>22</v>
      </c>
      <c r="B19" s="89" t="s">
        <v>14</v>
      </c>
      <c r="C19" s="90">
        <f>C18*$C$15/$A$13</f>
        <v>64.625500000000002</v>
      </c>
      <c r="D19" s="90">
        <f>D18*$D$15/$A$13</f>
        <v>63.081299999999999</v>
      </c>
      <c r="E19" s="90">
        <f>E18*$E$15/$A$13</f>
        <v>14.5503</v>
      </c>
      <c r="F19" s="90">
        <f>F18*$F$15/300</f>
        <v>44.235233333333333</v>
      </c>
      <c r="G19" s="90">
        <f>G18*$G$15/$A$13</f>
        <v>77.432299999999998</v>
      </c>
      <c r="H19" s="90">
        <f>H18*$H$15/$A$13</f>
        <v>71.986333333333334</v>
      </c>
      <c r="I19" s="90">
        <f>I18*$I$15/$A$13</f>
        <v>54.08100000000001</v>
      </c>
      <c r="J19" s="90">
        <f>J18*$J$15/$A$13</f>
        <v>18.382999999999999</v>
      </c>
      <c r="K19" s="90">
        <f>K18*$K$15/$A$13</f>
        <v>28.155200000000001</v>
      </c>
      <c r="L19" s="90">
        <f>L18*$L$15/$A$13</f>
        <v>27.753600000000002</v>
      </c>
      <c r="M19" s="90">
        <f>M18*$M$15/16000</f>
        <v>187.5</v>
      </c>
      <c r="N19" s="90">
        <f>N18*$N$15/$A$13</f>
        <v>125</v>
      </c>
      <c r="O19" s="90">
        <f>O18*$O$15/700</f>
        <v>10.164285714285715</v>
      </c>
      <c r="P19" s="53">
        <f>P18*$P$15/1000</f>
        <v>45</v>
      </c>
      <c r="Q19" s="104">
        <f>SUM(C19:P19)</f>
        <v>831.94805238095239</v>
      </c>
      <c r="R19" s="7"/>
      <c r="S19" s="4"/>
      <c r="U19"/>
    </row>
    <row r="20" spans="1:21">
      <c r="A20" s="99" t="s">
        <v>38</v>
      </c>
      <c r="B20" s="91" t="s">
        <v>14</v>
      </c>
      <c r="C20" s="92">
        <v>7.7679729900260314E-2</v>
      </c>
      <c r="D20" s="92">
        <v>7.5823604393889271E-2</v>
      </c>
      <c r="E20" s="92">
        <v>1.7489433334639697E-2</v>
      </c>
      <c r="F20" s="92">
        <v>5.3170667575621465E-2</v>
      </c>
      <c r="G20" s="92">
        <v>9.3073479501991116E-2</v>
      </c>
      <c r="H20" s="92">
        <v>8.652743777368746E-2</v>
      </c>
      <c r="I20" s="92">
        <v>6.5005260659275033E-2</v>
      </c>
      <c r="J20" s="92">
        <v>2.2096331552660876E-2</v>
      </c>
      <c r="K20" s="92">
        <v>3.3842497640835419E-2</v>
      </c>
      <c r="L20" s="92">
        <v>3.3359775193381326E-2</v>
      </c>
      <c r="M20" s="92">
        <v>0.22537464864950846</v>
      </c>
      <c r="N20" s="92">
        <v>0.15024976576633897</v>
      </c>
      <c r="O20" s="92">
        <v>1.2217452382028591E-2</v>
      </c>
      <c r="P20" s="92">
        <v>5.4089915675882026E-2</v>
      </c>
      <c r="Q20" s="100">
        <f>SUM(C20:P20)</f>
        <v>1</v>
      </c>
      <c r="R20" s="7"/>
      <c r="S20" s="4"/>
      <c r="T20" s="10"/>
    </row>
    <row r="21" spans="1:21" ht="13.5" thickBot="1">
      <c r="A21" s="101" t="s">
        <v>15</v>
      </c>
      <c r="B21" s="102"/>
      <c r="C21" s="103">
        <f>C19*C20</f>
        <v>5.0200913846692732</v>
      </c>
      <c r="D21" s="103">
        <f>D19*D20</f>
        <v>4.7830515358522474</v>
      </c>
      <c r="E21" s="103">
        <f>E19*E20</f>
        <v>0.254476501849008</v>
      </c>
      <c r="F21" s="103">
        <f t="shared" ref="F21:O21" si="0">F19*F20</f>
        <v>2.3520168866967164</v>
      </c>
      <c r="G21" s="103">
        <f t="shared" si="0"/>
        <v>7.2068935868420265</v>
      </c>
      <c r="H21" s="103">
        <f t="shared" si="0"/>
        <v>6.2287929780559237</v>
      </c>
      <c r="I21" s="103">
        <f t="shared" si="0"/>
        <v>3.5155495017142537</v>
      </c>
      <c r="J21" s="103">
        <f t="shared" si="0"/>
        <v>0.40619686293256485</v>
      </c>
      <c r="K21" s="103">
        <f t="shared" si="0"/>
        <v>0.95284228957724937</v>
      </c>
      <c r="L21" s="103">
        <f t="shared" si="0"/>
        <v>0.92585385680702803</v>
      </c>
      <c r="M21" s="103">
        <f t="shared" si="0"/>
        <v>42.257746621782836</v>
      </c>
      <c r="N21" s="103">
        <f t="shared" si="0"/>
        <v>18.781220720792373</v>
      </c>
      <c r="O21" s="103">
        <f t="shared" si="0"/>
        <v>0.12418167671161918</v>
      </c>
      <c r="P21" s="103">
        <f>P19*P20</f>
        <v>2.434046205414691</v>
      </c>
      <c r="Q21" s="105">
        <f>SUM(C21:P21)</f>
        <v>95.242960609697803</v>
      </c>
      <c r="R21" s="7"/>
      <c r="S21" s="4"/>
      <c r="T21" s="10"/>
    </row>
    <row r="25" spans="1:21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R25" s="4"/>
      <c r="S25" s="4"/>
    </row>
    <row r="26" spans="1:21">
      <c r="E26" s="4"/>
      <c r="F26" s="4"/>
      <c r="R26" s="4"/>
      <c r="S26" s="4"/>
    </row>
    <row r="27" spans="1:21" ht="15">
      <c r="C27" s="85"/>
      <c r="D27" s="87"/>
      <c r="E27" s="86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4"/>
      <c r="S27" s="4"/>
    </row>
    <row r="28" spans="1:21" ht="15">
      <c r="D28" s="33"/>
      <c r="E28" s="4"/>
      <c r="R28" s="4"/>
      <c r="S28" s="4"/>
    </row>
    <row r="29" spans="1:21" ht="15">
      <c r="D29" s="33"/>
      <c r="E29" s="4"/>
      <c r="R29" s="4"/>
      <c r="S29" s="4"/>
    </row>
    <row r="30" spans="1:21" ht="15">
      <c r="D30" s="33"/>
      <c r="E30" s="4"/>
      <c r="R30" s="4"/>
      <c r="S30" s="4"/>
    </row>
    <row r="31" spans="1:21" ht="15">
      <c r="D31" s="33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4"/>
    </row>
    <row r="41" spans="5:19" ht="15">
      <c r="R41" s="34"/>
    </row>
    <row r="42" spans="5:19" ht="15">
      <c r="R42" s="34"/>
    </row>
    <row r="43" spans="5:19" ht="15">
      <c r="R43" s="34"/>
    </row>
    <row r="44" spans="5:19" ht="15">
      <c r="R44" s="34"/>
    </row>
    <row r="45" spans="5:19" ht="15">
      <c r="R45" s="34"/>
    </row>
  </sheetData>
  <mergeCells count="1">
    <mergeCell ref="E12:N13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Weekly National</vt:lpstr>
      <vt:lpstr>Report</vt:lpstr>
      <vt:lpstr>Changes</vt:lpstr>
      <vt:lpstr>Base prices</vt:lpstr>
      <vt:lpstr>Unit Price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2016-06-08T07:20:20Z</cp:lastPrinted>
  <dcterms:created xsi:type="dcterms:W3CDTF">2003-10-25T09:26:21Z</dcterms:created>
  <dcterms:modified xsi:type="dcterms:W3CDTF">2016-06-08T07:36:35Z</dcterms:modified>
</cp:coreProperties>
</file>