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5985" yWindow="-15" windowWidth="5955" windowHeight="6990" tabRatio="795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</sheets>
  <definedNames>
    <definedName name="_xlnm.Print_Area" localSheetId="1">Report!$A$1:$I$34</definedName>
    <definedName name="_xlnm.Print_Titles" localSheetId="4">Changes!$14:$16</definedName>
  </definedNames>
  <calcPr calcId="125725"/>
</workbook>
</file>

<file path=xl/calcChain.xml><?xml version="1.0" encoding="utf-8"?>
<calcChain xmlns="http://schemas.openxmlformats.org/spreadsheetml/2006/main">
  <c r="C29" i="14"/>
  <c r="C31" s="1"/>
  <c r="D29"/>
  <c r="E29"/>
  <c r="F29"/>
  <c r="G29"/>
  <c r="H29"/>
  <c r="I29"/>
  <c r="J29"/>
  <c r="K29"/>
  <c r="L29"/>
  <c r="P29"/>
  <c r="P24"/>
  <c r="P19"/>
  <c r="C24"/>
  <c r="C26" s="1"/>
  <c r="C19"/>
  <c r="C21" s="1"/>
  <c r="D19"/>
  <c r="E19"/>
  <c r="F19"/>
  <c r="G19"/>
  <c r="H19"/>
  <c r="I19"/>
  <c r="J19"/>
  <c r="K19"/>
  <c r="L19"/>
  <c r="M19"/>
  <c r="N19"/>
  <c r="O19"/>
  <c r="C19" i="13" l="1"/>
  <c r="D19"/>
  <c r="E19"/>
  <c r="F19"/>
  <c r="G19"/>
  <c r="H19"/>
  <c r="I19"/>
  <c r="J19"/>
  <c r="K19"/>
  <c r="L19"/>
  <c r="M19"/>
  <c r="N19"/>
  <c r="O19"/>
  <c r="P19"/>
  <c r="L24" i="14" l="1"/>
  <c r="Q28" l="1"/>
  <c r="E18" i="6" l="1"/>
  <c r="E19"/>
  <c r="F18"/>
  <c r="F24" i="14" l="1"/>
  <c r="P31" l="1"/>
  <c r="O29"/>
  <c r="O31" s="1"/>
  <c r="N29"/>
  <c r="M29"/>
  <c r="M31" s="1"/>
  <c r="K31"/>
  <c r="I31"/>
  <c r="H31"/>
  <c r="D31"/>
  <c r="P26"/>
  <c r="O24"/>
  <c r="O26" s="1"/>
  <c r="N24"/>
  <c r="N26" s="1"/>
  <c r="M24"/>
  <c r="M26" s="1"/>
  <c r="L26"/>
  <c r="K24"/>
  <c r="K26" s="1"/>
  <c r="J24"/>
  <c r="J26" s="1"/>
  <c r="I24"/>
  <c r="I26" s="1"/>
  <c r="H24"/>
  <c r="H26" s="1"/>
  <c r="G24"/>
  <c r="G26" s="1"/>
  <c r="E24"/>
  <c r="E26" s="1"/>
  <c r="D24"/>
  <c r="D26" s="1"/>
  <c r="N21"/>
  <c r="M21"/>
  <c r="K21"/>
  <c r="J21"/>
  <c r="I21"/>
  <c r="H21"/>
  <c r="G21"/>
  <c r="E21"/>
  <c r="D21"/>
  <c r="N31"/>
  <c r="L31"/>
  <c r="J31"/>
  <c r="G31"/>
  <c r="F31"/>
  <c r="E31"/>
  <c r="F26"/>
  <c r="Q23"/>
  <c r="P21"/>
  <c r="O21"/>
  <c r="L21"/>
  <c r="F21"/>
  <c r="Q18"/>
  <c r="F19" i="6"/>
  <c r="C21" i="13"/>
  <c r="P23"/>
  <c r="O23"/>
  <c r="N23"/>
  <c r="M23"/>
  <c r="L23"/>
  <c r="K23"/>
  <c r="J23"/>
  <c r="I23"/>
  <c r="H23"/>
  <c r="G23"/>
  <c r="F23"/>
  <c r="E23"/>
  <c r="D23"/>
  <c r="C23"/>
  <c r="P21"/>
  <c r="O21"/>
  <c r="N21"/>
  <c r="M21"/>
  <c r="L21"/>
  <c r="K21"/>
  <c r="J21"/>
  <c r="I21"/>
  <c r="H21"/>
  <c r="G21"/>
  <c r="F21"/>
  <c r="E21"/>
  <c r="D21"/>
  <c r="E20" i="6"/>
  <c r="F20"/>
  <c r="Q21" i="13"/>
  <c r="Q19"/>
  <c r="Q23"/>
  <c r="Q19" i="14" l="1"/>
  <c r="Q24"/>
  <c r="Q29"/>
  <c r="Q26"/>
  <c r="Q31"/>
  <c r="Q21"/>
</calcChain>
</file>

<file path=xl/sharedStrings.xml><?xml version="1.0" encoding="utf-8"?>
<sst xmlns="http://schemas.openxmlformats.org/spreadsheetml/2006/main" count="93" uniqueCount="43">
  <si>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</si>
  <si>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</si>
  <si>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</si>
  <si>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</si>
  <si>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</si>
  <si>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</si>
  <si>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</si>
  <si>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</si>
  <si>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</si>
  <si>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</si>
  <si>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</si>
  <si>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</si>
  <si>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</si>
  <si>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</si>
  <si>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</si>
  <si>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</si>
  <si>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</si>
  <si>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</si>
  <si>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</si>
  <si>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</si>
  <si>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</si>
  <si>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</si>
  <si>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</si>
  <si>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</si>
  <si>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</si>
  <si>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</si>
  <si>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</si>
  <si>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</si>
  <si>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</si>
  <si>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</si>
  <si>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</si>
  <si>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</si>
  <si>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</si>
  <si>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26th May - 17th June - 2015</t>
  </si>
  <si>
    <t>22nd-June</t>
  </si>
  <si>
    <t>29th-June</t>
  </si>
  <si>
    <t>6th-July</t>
  </si>
  <si>
    <t>(base: 26 May-17 June avg)</t>
  </si>
  <si>
    <t>Weights (26May-17June 2015 avg)</t>
  </si>
  <si>
    <t>22th-June</t>
  </si>
  <si>
    <t>National Changes in Fatouch's Vegetables Ingredients (2015)</t>
  </si>
  <si>
    <t>National Weekly Average Price &amp; index of Fatouch 2015</t>
  </si>
  <si>
    <t>Fatouch 2015- Weekly Average Prices &amp; Index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</si>
</sst>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28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2" fontId="9" fillId="4" borderId="12" xfId="0" applyNumberFormat="1" applyFont="1" applyFill="1" applyBorder="1" applyAlignment="1">
      <alignment horizontal="right"/>
    </xf>
    <xf numFmtId="0" fontId="0" fillId="0" borderId="15" xfId="0" applyBorder="1" applyAlignment="1"/>
    <xf numFmtId="0" fontId="9" fillId="0" borderId="0" xfId="0" applyFont="1"/>
    <xf numFmtId="0" fontId="3" fillId="0" borderId="16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/>
    <xf numFmtId="0" fontId="13" fillId="0" borderId="18" xfId="0" applyFont="1" applyBorder="1"/>
    <xf numFmtId="0" fontId="13" fillId="0" borderId="20" xfId="0" applyFont="1" applyBorder="1"/>
    <xf numFmtId="0" fontId="13" fillId="0" borderId="20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3" fontId="11" fillId="0" borderId="25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0" fontId="15" fillId="2" borderId="27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right"/>
    </xf>
    <xf numFmtId="0" fontId="3" fillId="0" borderId="27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29" xfId="0" applyFont="1" applyFill="1" applyBorder="1"/>
    <xf numFmtId="0" fontId="11" fillId="0" borderId="30" xfId="0" applyFont="1" applyFill="1" applyBorder="1" applyAlignment="1">
      <alignment horizontal="center"/>
    </xf>
    <xf numFmtId="4" fontId="3" fillId="0" borderId="30" xfId="0" applyNumberFormat="1" applyFont="1" applyBorder="1" applyAlignment="1">
      <alignment horizontal="center"/>
    </xf>
    <xf numFmtId="4" fontId="3" fillId="3" borderId="31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67" fontId="9" fillId="0" borderId="19" xfId="0" applyNumberFormat="1" applyFont="1" applyBorder="1"/>
    <xf numFmtId="165" fontId="9" fillId="0" borderId="12" xfId="0" applyNumberFormat="1" applyFont="1" applyBorder="1"/>
    <xf numFmtId="2" fontId="9" fillId="0" borderId="12" xfId="0" applyNumberFormat="1" applyFont="1" applyBorder="1"/>
    <xf numFmtId="165" fontId="4" fillId="0" borderId="12" xfId="0" applyNumberFormat="1" applyFont="1" applyBorder="1"/>
    <xf numFmtId="10" fontId="4" fillId="0" borderId="13" xfId="0" applyNumberFormat="1" applyFont="1" applyBorder="1"/>
    <xf numFmtId="167" fontId="9" fillId="4" borderId="20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0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1" fillId="0" borderId="0" xfId="0" applyFont="1"/>
    <xf numFmtId="2" fontId="9" fillId="5" borderId="12" xfId="0" applyNumberFormat="1" applyFont="1" applyFill="1" applyBorder="1" applyAlignment="1">
      <alignment horizontal="right"/>
    </xf>
    <xf numFmtId="165" fontId="9" fillId="5" borderId="12" xfId="0" applyNumberFormat="1" applyFont="1" applyFill="1" applyBorder="1"/>
    <xf numFmtId="167" fontId="2" fillId="0" borderId="19" xfId="0" applyNumberFormat="1" applyFont="1" applyBorder="1" applyAlignment="1">
      <alignment horizontal="right"/>
    </xf>
    <xf numFmtId="164" fontId="5" fillId="2" borderId="28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4" fontId="13" fillId="0" borderId="25" xfId="0" applyNumberFormat="1" applyFont="1" applyFill="1" applyBorder="1" applyAlignment="1">
      <alignment horizontal="right"/>
    </xf>
    <xf numFmtId="4" fontId="13" fillId="0" borderId="33" xfId="0" applyNumberFormat="1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4" xfId="0" applyNumberFormat="1" applyFont="1" applyFill="1" applyBorder="1" applyAlignment="1">
      <alignment horizontal="right"/>
    </xf>
    <xf numFmtId="4" fontId="24" fillId="0" borderId="36" xfId="0" applyNumberFormat="1" applyFont="1" applyFill="1" applyBorder="1" applyAlignment="1">
      <alignment horizontal="right"/>
    </xf>
    <xf numFmtId="10" fontId="25" fillId="0" borderId="12" xfId="0" applyNumberFormat="1" applyFont="1" applyFill="1" applyBorder="1" applyAlignment="1">
      <alignment horizontal="right"/>
    </xf>
    <xf numFmtId="10" fontId="25" fillId="0" borderId="10" xfId="1" applyNumberFormat="1" applyFont="1" applyBorder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6" fillId="0" borderId="4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7" fillId="0" borderId="32" xfId="0" applyFont="1" applyBorder="1" applyAlignment="1">
      <alignment horizontal="left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top"/>
    </xf>
    <xf numFmtId="0" fontId="19" fillId="2" borderId="21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CCFFCC"/>
      <color rgb="FFFFFF99"/>
      <color rgb="FFFBFEC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- 2014    </a:t>
            </a:r>
          </a:p>
        </c:rich>
      </c:tx>
      <c:layout>
        <c:manualLayout>
          <c:xMode val="edge"/>
          <c:yMode val="edge"/>
          <c:x val="0.42059797667916132"/>
          <c:y val="0.1961483550874506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7835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</c:dLbl>
            <c:dLbl>
              <c:idx val="1"/>
              <c:layout>
                <c:manualLayout>
                  <c:x val="4.8837973586050431E-17"/>
                  <c:y val="4.0118167332319384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3.43870005705596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</c:dLbl>
            <c:delete val="1"/>
          </c:dLbls>
          <c:cat>
            <c:strRef>
              <c:f>Report!$B$17:$B$20</c:f>
              <c:strCache>
                <c:ptCount val="4"/>
                <c:pt idx="0">
                  <c:v>26th May - 17th June - 2015</c:v>
                </c:pt>
                <c:pt idx="1">
                  <c:v>22/06/2015</c:v>
                </c:pt>
                <c:pt idx="2">
                  <c:v>29/06/2015</c:v>
                </c:pt>
                <c:pt idx="3">
                  <c:v>06/07/2015</c:v>
                </c:pt>
              </c:strCache>
            </c:strRef>
          </c:cat>
          <c:val>
            <c:numRef>
              <c:f>Report!$C$17:$C$20</c:f>
              <c:numCache>
                <c:formatCode>#,##0.0</c:formatCode>
                <c:ptCount val="4"/>
                <c:pt idx="0" formatCode="0.0">
                  <c:v>845.97607730263167</c:v>
                </c:pt>
                <c:pt idx="1">
                  <c:v>856.81592105263155</c:v>
                </c:pt>
                <c:pt idx="2" formatCode="0.0">
                  <c:v>843.05508771929829</c:v>
                </c:pt>
                <c:pt idx="3" formatCode="0.0">
                  <c:v>864.74992105263175</c:v>
                </c:pt>
              </c:numCache>
            </c:numRef>
          </c:val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Report!$B$17:$B$20</c:f>
              <c:strCache>
                <c:ptCount val="4"/>
                <c:pt idx="0">
                  <c:v>26th May - 17th June - 2015</c:v>
                </c:pt>
                <c:pt idx="1">
                  <c:v>22/06/2015</c:v>
                </c:pt>
                <c:pt idx="2">
                  <c:v>29/06/2015</c:v>
                </c:pt>
                <c:pt idx="3">
                  <c:v>06/07/2015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83504128"/>
        <c:axId val="83526400"/>
      </c:barChart>
      <c:catAx>
        <c:axId val="83504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26400"/>
        <c:crosses val="autoZero"/>
        <c:auto val="1"/>
        <c:lblAlgn val="ctr"/>
        <c:lblOffset val="100"/>
        <c:tickLblSkip val="1"/>
        <c:tickMarkSkip val="1"/>
      </c:catAx>
      <c:valAx>
        <c:axId val="83526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6734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04128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69610753008535"/>
          <c:y val="0.94687615746707565"/>
          <c:w val="0.39021954423529231"/>
          <c:h val="4.46927374301687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National fatouch Index</a:t>
            </a:r>
            <a:r>
              <a:rPr lang="en-US" sz="1200" baseline="0"/>
              <a:t> - 2014</a:t>
            </a:r>
            <a:r>
              <a:rPr lang="en-US" sz="1200"/>
              <a:t>     </a:t>
            </a:r>
          </a:p>
        </c:rich>
      </c:tx>
      <c:layout>
        <c:manualLayout>
          <c:xMode val="edge"/>
          <c:yMode val="edge"/>
          <c:x val="0.39421481405733388"/>
          <c:y val="0.2083109165625414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59655567529582E-2"/>
          <c:y val="0.28949226504483938"/>
          <c:w val="0.88033141066948584"/>
          <c:h val="0.63415754632237764"/>
        </c:manualLayout>
      </c:layout>
      <c:lineChart>
        <c:grouping val="standard"/>
        <c:ser>
          <c:idx val="2"/>
          <c:order val="0"/>
          <c:tx>
            <c:v>Fluctuation vs base periode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Report!$B$18:$B$20</c:f>
              <c:numCache>
                <c:formatCode>dd/mm/yyyy;@</c:formatCode>
                <c:ptCount val="3"/>
                <c:pt idx="0">
                  <c:v>42177</c:v>
                </c:pt>
                <c:pt idx="1">
                  <c:v>42184</c:v>
                </c:pt>
                <c:pt idx="2">
                  <c:v>42191</c:v>
                </c:pt>
              </c:numCache>
            </c:numRef>
          </c:cat>
          <c:val>
            <c:numRef>
              <c:f>Report!$E$18:$E$20</c:f>
              <c:numCache>
                <c:formatCode>0.00%</c:formatCode>
                <c:ptCount val="3"/>
                <c:pt idx="0">
                  <c:v>7.514151083523473E-3</c:v>
                </c:pt>
                <c:pt idx="1">
                  <c:v>-5.1783764219899804E-3</c:v>
                </c:pt>
                <c:pt idx="2">
                  <c:v>1.3021914820818239E-2</c:v>
                </c:pt>
              </c:numCache>
            </c:numRef>
          </c:val>
        </c:ser>
        <c:ser>
          <c:idx val="3"/>
          <c:order val="1"/>
          <c:tx>
            <c:v>Weekly fluctuations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Report!$B$18:$B$20</c:f>
              <c:numCache>
                <c:formatCode>dd/mm/yyyy;@</c:formatCode>
                <c:ptCount val="3"/>
                <c:pt idx="0">
                  <c:v>42177</c:v>
                </c:pt>
                <c:pt idx="1">
                  <c:v>42184</c:v>
                </c:pt>
                <c:pt idx="2">
                  <c:v>42191</c:v>
                </c:pt>
              </c:numCache>
            </c:numRef>
          </c:cat>
          <c:val>
            <c:numRef>
              <c:f>Report!$F$18:$F$20</c:f>
              <c:numCache>
                <c:formatCode>0.00%</c:formatCode>
                <c:ptCount val="3"/>
                <c:pt idx="0">
                  <c:v>7.514151083523473E-3</c:v>
                </c:pt>
                <c:pt idx="1">
                  <c:v>-1.2597865242749435E-2</c:v>
                </c:pt>
                <c:pt idx="2">
                  <c:v>1.8295029793731602E-2</c:v>
                </c:pt>
              </c:numCache>
            </c:numRef>
          </c:val>
        </c:ser>
        <c:marker val="1"/>
        <c:axId val="96324608"/>
        <c:axId val="96207616"/>
      </c:lineChart>
      <c:dateAx>
        <c:axId val="96324608"/>
        <c:scaling>
          <c:orientation val="minMax"/>
          <c:max val="42198"/>
          <c:min val="42177"/>
        </c:scaling>
        <c:axPos val="b"/>
        <c:minorGridlines/>
        <c:numFmt formatCode="dd/mm/yyyy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07616"/>
        <c:crosses val="autoZero"/>
        <c:auto val="1"/>
        <c:lblOffset val="100"/>
        <c:baseTimeUnit val="days"/>
        <c:majorUnit val="1"/>
        <c:majorTimeUnit val="days"/>
      </c:dateAx>
      <c:valAx>
        <c:axId val="96207616"/>
        <c:scaling>
          <c:orientation val="minMax"/>
          <c:max val="0.2"/>
          <c:min val="-0.1"/>
        </c:scaling>
        <c:axPos val="l"/>
        <c:majorGridlines/>
        <c:numFmt formatCode="0.00%" sourceLinked="1"/>
        <c:tickLblPos val="nextTo"/>
        <c:spPr>
          <a:ln w="3175">
            <a:solidFill>
              <a:schemeClr val="bg2">
                <a:lumMod val="9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24608"/>
        <c:crossesAt val="42177"/>
        <c:crossBetween val="midCat"/>
        <c:majorUnit val="2.0000000000000011E-2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738521321198614"/>
          <c:y val="0.93848629822038288"/>
          <c:w val="0.39340659340659445"/>
          <c:h val="5.58659622444752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164191</xdr:colOff>
      <xdr:row>7</xdr:row>
      <xdr:rowOff>16605</xdr:rowOff>
    </xdr:to>
    <xdr:pic>
      <xdr:nvPicPr>
        <xdr:cNvPr id="3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1745341" cy="1359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9278" y="108015"/>
    <xdr:ext cx="9534820" cy="664786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9526" y="-19640"/>
    <xdr:ext cx="9534525" cy="67460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196" y="0"/>
          <a:ext cx="1504604" cy="116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1"/>
  <sheetViews>
    <sheetView tabSelected="1" topLeftCell="A10" zoomScaleNormal="100" workbookViewId="0">
      <selection activeCell="D39" sqref="D39"/>
    </sheetView>
  </sheetViews>
  <sheetFormatPr defaultRowHeight="12.75"/>
  <cols>
    <col min="1" max="1" width="23.7109375" customWidth="1"/>
    <col min="2" max="2" width="10.85546875" bestFit="1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9.42578125" bestFit="1" customWidth="1"/>
    <col min="17" max="17" width="7" bestFit="1" customWidth="1"/>
  </cols>
  <sheetData>
    <row r="2" spans="1:17" ht="21.75" customHeight="1"/>
    <row r="4" spans="1:17" ht="26.25" customHeight="1"/>
    <row r="8" spans="1:17" ht="3" customHeight="1"/>
    <row r="9" spans="1:17">
      <c r="A9" s="39" t="s">
        <v>31</v>
      </c>
    </row>
    <row r="10" spans="1:17">
      <c r="A10" s="39" t="s">
        <v>30</v>
      </c>
    </row>
    <row r="11" spans="1:17">
      <c r="A11" s="36"/>
      <c r="B11" s="37"/>
      <c r="C11" s="38"/>
      <c r="D11" s="38"/>
      <c r="E11" s="104" t="s">
        <v>41</v>
      </c>
      <c r="F11" s="104"/>
      <c r="G11" s="104"/>
      <c r="H11" s="104"/>
      <c r="I11" s="104"/>
      <c r="J11" s="104"/>
      <c r="K11" s="104"/>
      <c r="L11" s="104"/>
      <c r="M11" s="104"/>
      <c r="N11" s="104"/>
      <c r="O11" s="38"/>
      <c r="P11" s="38"/>
      <c r="Q11" s="37"/>
    </row>
    <row r="12" spans="1:17">
      <c r="A12" s="40">
        <v>1000</v>
      </c>
      <c r="B12" s="6"/>
      <c r="C12" s="16"/>
      <c r="D12" s="16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6"/>
      <c r="P12" s="16"/>
      <c r="Q12" s="6"/>
    </row>
    <row r="13" spans="1:17" ht="13.5" thickBot="1">
      <c r="A13" s="1"/>
      <c r="B13" s="6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7" t="s">
        <v>16</v>
      </c>
    </row>
    <row r="14" spans="1:17">
      <c r="A14" s="2"/>
      <c r="B14" s="62" t="s">
        <v>19</v>
      </c>
      <c r="C14" s="63">
        <v>50</v>
      </c>
      <c r="D14" s="63">
        <v>50</v>
      </c>
      <c r="E14" s="63">
        <v>15</v>
      </c>
      <c r="F14" s="63">
        <v>10</v>
      </c>
      <c r="G14" s="63">
        <v>50</v>
      </c>
      <c r="H14" s="63">
        <v>50</v>
      </c>
      <c r="I14" s="63">
        <v>30</v>
      </c>
      <c r="J14" s="63">
        <v>10</v>
      </c>
      <c r="K14" s="63">
        <v>20</v>
      </c>
      <c r="L14" s="63">
        <v>20</v>
      </c>
      <c r="M14" s="63">
        <v>15</v>
      </c>
      <c r="N14" s="63">
        <v>5</v>
      </c>
      <c r="O14" s="63">
        <v>5</v>
      </c>
      <c r="P14" s="64">
        <v>30</v>
      </c>
      <c r="Q14" s="66">
        <v>360</v>
      </c>
    </row>
    <row r="15" spans="1:17" ht="16.5" thickBot="1">
      <c r="A15" s="2"/>
      <c r="B15" s="11" t="s">
        <v>20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5" t="s">
        <v>5</v>
      </c>
      <c r="M15" s="5" t="s">
        <v>9</v>
      </c>
      <c r="N15" s="5" t="s">
        <v>11</v>
      </c>
      <c r="O15" s="5" t="s">
        <v>12</v>
      </c>
      <c r="P15" s="12" t="s">
        <v>13</v>
      </c>
      <c r="Q15" s="16"/>
    </row>
    <row r="16" spans="1:17" ht="15.75">
      <c r="A16" s="2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16"/>
    </row>
    <row r="17" spans="1:17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17">
      <c r="A18" s="47" t="s">
        <v>21</v>
      </c>
      <c r="B18" s="48" t="s">
        <v>17</v>
      </c>
      <c r="C18" s="49">
        <v>1172</v>
      </c>
      <c r="D18" s="49">
        <v>1172.0999999999999</v>
      </c>
      <c r="E18" s="49">
        <v>1082.7</v>
      </c>
      <c r="F18" s="49">
        <v>1284.5999999999999</v>
      </c>
      <c r="G18" s="49">
        <v>1753.3</v>
      </c>
      <c r="H18" s="49">
        <v>1560.3999999999999</v>
      </c>
      <c r="I18" s="49">
        <v>2036.5</v>
      </c>
      <c r="J18" s="49">
        <v>2112.8000000000002</v>
      </c>
      <c r="K18" s="49">
        <v>1634.3999999999999</v>
      </c>
      <c r="L18" s="49">
        <v>1494.3000000000002</v>
      </c>
      <c r="M18" s="50">
        <v>200000</v>
      </c>
      <c r="N18" s="50">
        <v>25000</v>
      </c>
      <c r="O18" s="50">
        <v>1428</v>
      </c>
      <c r="P18" s="50">
        <v>1500</v>
      </c>
      <c r="Q18" s="51">
        <f>SUM(C18:P18)</f>
        <v>243231.1</v>
      </c>
    </row>
    <row r="19" spans="1:17">
      <c r="A19" s="52" t="s">
        <v>22</v>
      </c>
      <c r="B19" s="53" t="s">
        <v>14</v>
      </c>
      <c r="C19" s="54">
        <f>C18*$C$14/$A$12</f>
        <v>58.6</v>
      </c>
      <c r="D19" s="54">
        <f>D18*$D$14/$A$12</f>
        <v>58.60499999999999</v>
      </c>
      <c r="E19" s="54">
        <f>E18*$E$14/$A$12</f>
        <v>16.240500000000001</v>
      </c>
      <c r="F19" s="54">
        <f>F18*$F$14/300</f>
        <v>42.82</v>
      </c>
      <c r="G19" s="54">
        <f>G18*$G$14/$A$12</f>
        <v>87.665000000000006</v>
      </c>
      <c r="H19" s="54">
        <f>H18*$H$14/$A$12</f>
        <v>78.02</v>
      </c>
      <c r="I19" s="54">
        <f>I18*$I$14/$A$12</f>
        <v>61.094999999999999</v>
      </c>
      <c r="J19" s="54">
        <f>J18*$J$14/$A$12</f>
        <v>21.128</v>
      </c>
      <c r="K19" s="54">
        <f>K18*$K$14/$A$12</f>
        <v>32.687999999999995</v>
      </c>
      <c r="L19" s="54">
        <f>L18*$L$14/$A$12</f>
        <v>29.886000000000003</v>
      </c>
      <c r="M19" s="54">
        <f>M18*$M$14/16000</f>
        <v>187.5</v>
      </c>
      <c r="N19" s="54">
        <f>N18*$N$14/$A$12</f>
        <v>125</v>
      </c>
      <c r="O19" s="54">
        <f>O18*$O$14/700</f>
        <v>10.199999999999999</v>
      </c>
      <c r="P19" s="54">
        <f>P18*$P$14/950</f>
        <v>47.368421052631582</v>
      </c>
      <c r="Q19" s="86">
        <f>SUM(C19:P19)</f>
        <v>856.81592105263155</v>
      </c>
    </row>
    <row r="20" spans="1:17">
      <c r="A20" s="56" t="s">
        <v>38</v>
      </c>
      <c r="B20" s="57" t="s">
        <v>14</v>
      </c>
      <c r="C20" s="13">
        <v>6.8422886359342114E-2</v>
      </c>
      <c r="D20" s="13">
        <v>7.6672233104762566E-2</v>
      </c>
      <c r="E20" s="13">
        <v>1.8625859138051277E-2</v>
      </c>
      <c r="F20" s="13">
        <v>5.2414799728201164E-2</v>
      </c>
      <c r="G20" s="13">
        <v>9.1525342237664162E-2</v>
      </c>
      <c r="H20" s="13">
        <v>9.3628731109297855E-2</v>
      </c>
      <c r="I20" s="13">
        <v>6.8208045768838058E-2</v>
      </c>
      <c r="J20" s="13">
        <v>2.3623599456525469E-2</v>
      </c>
      <c r="K20" s="13">
        <v>3.4884162163027234E-2</v>
      </c>
      <c r="L20" s="13">
        <v>3.454884929274947E-2</v>
      </c>
      <c r="M20" s="13">
        <v>0.22163747300968353</v>
      </c>
      <c r="N20" s="13">
        <v>0.14775831533978903</v>
      </c>
      <c r="O20" s="13">
        <v>1.2057078531726783E-2</v>
      </c>
      <c r="P20" s="13">
        <v>5.5992624760341107E-2</v>
      </c>
      <c r="Q20" s="24">
        <v>1</v>
      </c>
    </row>
    <row r="21" spans="1:17" ht="13.5" thickBot="1">
      <c r="A21" s="58" t="s">
        <v>15</v>
      </c>
      <c r="B21" s="59" t="s">
        <v>39</v>
      </c>
      <c r="C21" s="60">
        <f>C19*C20</f>
        <v>4.0095811406574482</v>
      </c>
      <c r="D21" s="60">
        <f t="shared" ref="D21:O21" si="0">D19*D20</f>
        <v>4.4933762211046098</v>
      </c>
      <c r="E21" s="60">
        <f t="shared" si="0"/>
        <v>0.30249326533152177</v>
      </c>
      <c r="F21" s="60">
        <f t="shared" si="0"/>
        <v>2.2444017243615737</v>
      </c>
      <c r="G21" s="60">
        <f t="shared" si="0"/>
        <v>8.02356912726483</v>
      </c>
      <c r="H21" s="60">
        <f t="shared" si="0"/>
        <v>7.3049136011474181</v>
      </c>
      <c r="I21" s="60">
        <f t="shared" si="0"/>
        <v>4.1671705562471608</v>
      </c>
      <c r="J21" s="60">
        <f t="shared" si="0"/>
        <v>0.49911940931747012</v>
      </c>
      <c r="K21" s="60">
        <f t="shared" si="0"/>
        <v>1.1402934927850341</v>
      </c>
      <c r="L21" s="60">
        <f t="shared" si="0"/>
        <v>1.0325269099631107</v>
      </c>
      <c r="M21" s="60">
        <f>M19*M20</f>
        <v>41.557026189315664</v>
      </c>
      <c r="N21" s="60">
        <f t="shared" si="0"/>
        <v>18.469789417473628</v>
      </c>
      <c r="O21" s="60">
        <f t="shared" si="0"/>
        <v>0.12298220102361318</v>
      </c>
      <c r="P21" s="60">
        <f>P19*P20</f>
        <v>2.6522822254898419</v>
      </c>
      <c r="Q21" s="87">
        <f>SUM(C21:P21)</f>
        <v>96.019525481482944</v>
      </c>
    </row>
    <row r="22" spans="1:17" ht="13.5" thickBot="1">
      <c r="A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7" t="s">
        <v>21</v>
      </c>
      <c r="B23" s="48" t="s">
        <v>17</v>
      </c>
      <c r="C23" s="49">
        <v>1188.2800000000002</v>
      </c>
      <c r="D23" s="49">
        <v>1121</v>
      </c>
      <c r="E23" s="49">
        <v>1000</v>
      </c>
      <c r="F23" s="49">
        <v>1294</v>
      </c>
      <c r="G23" s="49">
        <v>1730.33</v>
      </c>
      <c r="H23" s="49">
        <v>1438.88</v>
      </c>
      <c r="I23" s="49">
        <v>1795</v>
      </c>
      <c r="J23" s="49">
        <v>2196</v>
      </c>
      <c r="K23" s="49">
        <v>1617</v>
      </c>
      <c r="L23" s="49">
        <v>1641.9900000000002</v>
      </c>
      <c r="M23" s="50">
        <v>200000</v>
      </c>
      <c r="N23" s="50">
        <v>25000</v>
      </c>
      <c r="O23" s="50">
        <v>1428</v>
      </c>
      <c r="P23" s="50">
        <v>1500</v>
      </c>
      <c r="Q23" s="51">
        <f>SUM(C23:P23)</f>
        <v>242950.48</v>
      </c>
    </row>
    <row r="24" spans="1:17">
      <c r="A24" s="52" t="s">
        <v>22</v>
      </c>
      <c r="B24" s="53" t="s">
        <v>14</v>
      </c>
      <c r="C24" s="54">
        <f>C23*$C$14/$A$12</f>
        <v>59.414000000000009</v>
      </c>
      <c r="D24" s="54">
        <f>D23*$D$14/$A$12</f>
        <v>56.05</v>
      </c>
      <c r="E24" s="54">
        <f>E23*$E$14/$A$12</f>
        <v>15</v>
      </c>
      <c r="F24" s="54">
        <f>F23*$F$14/300</f>
        <v>43.133333333333333</v>
      </c>
      <c r="G24" s="54">
        <f>G23*$G$14/$A$12</f>
        <v>86.516499999999994</v>
      </c>
      <c r="H24" s="54">
        <f>H23*$H$14/$A$12</f>
        <v>71.944000000000003</v>
      </c>
      <c r="I24" s="54">
        <f>I23*$I$14/$A$12</f>
        <v>53.85</v>
      </c>
      <c r="J24" s="54">
        <f>J23*$J$14/$A$12</f>
        <v>21.96</v>
      </c>
      <c r="K24" s="54">
        <f>K23*$K$14/$A$12</f>
        <v>32.340000000000003</v>
      </c>
      <c r="L24" s="54">
        <f>L23*$L$14/$A$12</f>
        <v>32.839800000000004</v>
      </c>
      <c r="M24" s="54">
        <f>M23*$M$14/16000</f>
        <v>187.5</v>
      </c>
      <c r="N24" s="54">
        <f>N23*$N$14/$A$12</f>
        <v>125</v>
      </c>
      <c r="O24" s="54">
        <f>O23*$O$14/700</f>
        <v>10.199999999999999</v>
      </c>
      <c r="P24" s="54">
        <f>P23*$P$14/950</f>
        <v>47.368421052631582</v>
      </c>
      <c r="Q24" s="86">
        <f>SUM(C24:P24)</f>
        <v>843.11605438596496</v>
      </c>
    </row>
    <row r="25" spans="1:17">
      <c r="A25" s="56" t="s">
        <v>38</v>
      </c>
      <c r="B25" s="57" t="s">
        <v>14</v>
      </c>
      <c r="C25" s="13">
        <v>6.8422886359342114E-2</v>
      </c>
      <c r="D25" s="13">
        <v>7.6672233104762566E-2</v>
      </c>
      <c r="E25" s="13">
        <v>1.8625859138051277E-2</v>
      </c>
      <c r="F25" s="13">
        <v>5.2414799728201164E-2</v>
      </c>
      <c r="G25" s="13">
        <v>9.1525342237664162E-2</v>
      </c>
      <c r="H25" s="13">
        <v>9.3628731109297855E-2</v>
      </c>
      <c r="I25" s="13">
        <v>6.8208045768838058E-2</v>
      </c>
      <c r="J25" s="13">
        <v>2.3623599456525469E-2</v>
      </c>
      <c r="K25" s="13">
        <v>3.4884162163027234E-2</v>
      </c>
      <c r="L25" s="13">
        <v>3.454884929274947E-2</v>
      </c>
      <c r="M25" s="13">
        <v>0.22163747300968353</v>
      </c>
      <c r="N25" s="13">
        <v>0.14775831533978903</v>
      </c>
      <c r="O25" s="13">
        <v>1.2057078531726783E-2</v>
      </c>
      <c r="P25" s="13">
        <v>5.5992624760341107E-2</v>
      </c>
      <c r="Q25" s="24">
        <v>1</v>
      </c>
    </row>
    <row r="26" spans="1:17" ht="13.5" thickBot="1">
      <c r="A26" s="58" t="s">
        <v>15</v>
      </c>
      <c r="B26" s="59" t="s">
        <v>35</v>
      </c>
      <c r="C26" s="60">
        <f>C24*C25</f>
        <v>4.0652773701539529</v>
      </c>
      <c r="D26" s="60">
        <f t="shared" ref="D26:L26" si="1">D24*D25</f>
        <v>4.2974786655219415</v>
      </c>
      <c r="E26" s="60">
        <f t="shared" si="1"/>
        <v>0.27938788707076917</v>
      </c>
      <c r="F26" s="60">
        <f t="shared" si="1"/>
        <v>2.2608250282764102</v>
      </c>
      <c r="G26" s="60">
        <f t="shared" si="1"/>
        <v>7.9184522717048704</v>
      </c>
      <c r="H26" s="60">
        <f t="shared" si="1"/>
        <v>6.7360254309273255</v>
      </c>
      <c r="I26" s="60">
        <f t="shared" si="1"/>
        <v>3.6730032646519293</v>
      </c>
      <c r="J26" s="60">
        <f t="shared" si="1"/>
        <v>0.51877424406529926</v>
      </c>
      <c r="K26" s="60">
        <f>K24*K25</f>
        <v>1.1281538043523009</v>
      </c>
      <c r="L26" s="60">
        <f t="shared" si="1"/>
        <v>1.1345773010040341</v>
      </c>
      <c r="M26" s="60">
        <f>M24*M25</f>
        <v>41.557026189315664</v>
      </c>
      <c r="N26" s="60">
        <f t="shared" ref="N26:O26" si="2">N24*N25</f>
        <v>18.469789417473628</v>
      </c>
      <c r="O26" s="60">
        <f t="shared" si="2"/>
        <v>0.12298220102361318</v>
      </c>
      <c r="P26" s="60">
        <f>P24*P25</f>
        <v>2.6522822254898419</v>
      </c>
      <c r="Q26" s="87">
        <f>SUM(C26:P26)</f>
        <v>94.814035301031581</v>
      </c>
    </row>
    <row r="27" spans="1:17" ht="13.5" thickBot="1">
      <c r="A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7">
      <c r="A28" s="47" t="s">
        <v>21</v>
      </c>
      <c r="B28" s="48" t="s">
        <v>17</v>
      </c>
      <c r="C28" s="49">
        <v>1211.3</v>
      </c>
      <c r="D28" s="49">
        <v>1234.5</v>
      </c>
      <c r="E28" s="49">
        <v>1009.5</v>
      </c>
      <c r="F28" s="49">
        <v>1301.8499999999999</v>
      </c>
      <c r="G28" s="49">
        <v>1741.3</v>
      </c>
      <c r="H28" s="49">
        <v>1579.28</v>
      </c>
      <c r="I28" s="49">
        <v>2046.5</v>
      </c>
      <c r="J28" s="49">
        <v>2173.1999999999998</v>
      </c>
      <c r="K28" s="49">
        <v>1629.8999999999999</v>
      </c>
      <c r="L28" s="49">
        <v>1605</v>
      </c>
      <c r="M28" s="50">
        <v>200000</v>
      </c>
      <c r="N28" s="50">
        <v>25000</v>
      </c>
      <c r="O28" s="50">
        <v>1428</v>
      </c>
      <c r="P28" s="50">
        <v>1500</v>
      </c>
      <c r="Q28" s="51">
        <f>SUM(C28:P28)</f>
        <v>243460.33</v>
      </c>
    </row>
    <row r="29" spans="1:17">
      <c r="A29" s="52" t="s">
        <v>22</v>
      </c>
      <c r="B29" s="53" t="s">
        <v>14</v>
      </c>
      <c r="C29" s="54">
        <f>C28*$C$14/$A$12</f>
        <v>60.564999999999998</v>
      </c>
      <c r="D29" s="54">
        <f>D28*$D$14/$A$12</f>
        <v>61.725000000000001</v>
      </c>
      <c r="E29" s="54">
        <f>E28*$E$14/$A$12</f>
        <v>15.1425</v>
      </c>
      <c r="F29" s="54">
        <f>F28*$F$14/300</f>
        <v>43.395000000000003</v>
      </c>
      <c r="G29" s="54">
        <f>G28*$G$14/$A$12</f>
        <v>87.064999999999998</v>
      </c>
      <c r="H29" s="54">
        <f>H28*$H$14/$A$12</f>
        <v>78.963999999999999</v>
      </c>
      <c r="I29" s="54">
        <f>I28*$I$14/$A$12</f>
        <v>61.395000000000003</v>
      </c>
      <c r="J29" s="54">
        <f>J28*$J$14/$A$12</f>
        <v>21.731999999999999</v>
      </c>
      <c r="K29" s="54">
        <f>K28*$K$14/$A$12</f>
        <v>32.597999999999999</v>
      </c>
      <c r="L29" s="54">
        <f>L28*$L$14/$A$12</f>
        <v>32.1</v>
      </c>
      <c r="M29" s="54">
        <f>M28*$M$14/16000</f>
        <v>187.5</v>
      </c>
      <c r="N29" s="54">
        <f>N28*$N$14/$A$12</f>
        <v>125</v>
      </c>
      <c r="O29" s="54">
        <f>O28*$O$14/700</f>
        <v>10.199999999999999</v>
      </c>
      <c r="P29" s="54">
        <f>P28*$P$14/950</f>
        <v>47.368421052631582</v>
      </c>
      <c r="Q29" s="55">
        <f>SUM(C29:P29)</f>
        <v>864.74992105263175</v>
      </c>
    </row>
    <row r="30" spans="1:17">
      <c r="A30" s="56" t="s">
        <v>38</v>
      </c>
      <c r="B30" s="57" t="s">
        <v>14</v>
      </c>
      <c r="C30" s="13">
        <v>6.8422886359342114E-2</v>
      </c>
      <c r="D30" s="13">
        <v>7.6672233104762566E-2</v>
      </c>
      <c r="E30" s="13">
        <v>1.8625859138051277E-2</v>
      </c>
      <c r="F30" s="13">
        <v>5.2414799728201164E-2</v>
      </c>
      <c r="G30" s="13">
        <v>9.1525342237664162E-2</v>
      </c>
      <c r="H30" s="13">
        <v>9.3628731109297855E-2</v>
      </c>
      <c r="I30" s="13">
        <v>6.8208045768838058E-2</v>
      </c>
      <c r="J30" s="13">
        <v>2.3623599456525469E-2</v>
      </c>
      <c r="K30" s="13">
        <v>3.4884162163027234E-2</v>
      </c>
      <c r="L30" s="13">
        <v>3.454884929274947E-2</v>
      </c>
      <c r="M30" s="13">
        <v>0.22163747300968353</v>
      </c>
      <c r="N30" s="13">
        <v>0.14775831533978903</v>
      </c>
      <c r="O30" s="13">
        <v>1.2057078531726783E-2</v>
      </c>
      <c r="P30" s="13">
        <v>5.5992624760341107E-2</v>
      </c>
      <c r="Q30" s="24">
        <v>1</v>
      </c>
    </row>
    <row r="31" spans="1:17" ht="13.5" thickBot="1">
      <c r="A31" s="58" t="s">
        <v>15</v>
      </c>
      <c r="B31" s="59" t="s">
        <v>36</v>
      </c>
      <c r="C31" s="60">
        <f>C29*C30</f>
        <v>4.1440321123535551</v>
      </c>
      <c r="D31" s="60">
        <f t="shared" ref="D31:L31" si="3">D29*D30</f>
        <v>4.7325935883914694</v>
      </c>
      <c r="E31" s="60">
        <f t="shared" si="3"/>
        <v>0.28204207199794146</v>
      </c>
      <c r="F31" s="60">
        <f t="shared" si="3"/>
        <v>2.2745402342052898</v>
      </c>
      <c r="G31" s="60">
        <f t="shared" si="3"/>
        <v>7.9686539219222299</v>
      </c>
      <c r="H31" s="60">
        <f t="shared" si="3"/>
        <v>7.3932991233145957</v>
      </c>
      <c r="I31" s="60">
        <f t="shared" si="3"/>
        <v>4.1876329699778125</v>
      </c>
      <c r="J31" s="60">
        <f t="shared" si="3"/>
        <v>0.5133880633892115</v>
      </c>
      <c r="K31" s="60">
        <f t="shared" si="3"/>
        <v>1.1371539181903618</v>
      </c>
      <c r="L31" s="60">
        <f t="shared" si="3"/>
        <v>1.1090180622972581</v>
      </c>
      <c r="M31" s="60">
        <f>M29*M30</f>
        <v>41.557026189315664</v>
      </c>
      <c r="N31" s="60">
        <f t="shared" ref="N31:O31" si="4">N29*N30</f>
        <v>18.469789417473628</v>
      </c>
      <c r="O31" s="60">
        <f t="shared" si="4"/>
        <v>0.12298220102361318</v>
      </c>
      <c r="P31" s="60">
        <f>P29*P30</f>
        <v>2.6522822254898419</v>
      </c>
      <c r="Q31" s="61">
        <f>SUM(C31:P31)</f>
        <v>96.544434099342467</v>
      </c>
    </row>
  </sheetData>
  <mergeCells count="1">
    <mergeCell ref="E11:N12"/>
  </mergeCells>
  <phoneticPr fontId="3" type="noConversion"/>
  <pageMargins left="0.47244094488188981" right="0.55118110236220474" top="0.27559055118110237" bottom="0.23622047244094491" header="0.27559055118110237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F20"/>
  <sheetViews>
    <sheetView zoomScaleNormal="100" workbookViewId="0">
      <selection activeCell="A21" sqref="A21:XFD21"/>
    </sheetView>
  </sheetViews>
  <sheetFormatPr defaultRowHeight="12.75"/>
  <cols>
    <col min="1" max="1" width="13.5703125" style="20" customWidth="1"/>
    <col min="2" max="2" width="24.85546875" style="23" customWidth="1"/>
    <col min="3" max="3" width="13.7109375" style="3" bestFit="1" customWidth="1"/>
    <col min="4" max="4" width="17.42578125" style="18" customWidth="1"/>
    <col min="5" max="5" width="18.5703125" style="29" bestFit="1" customWidth="1"/>
    <col min="6" max="6" width="14.5703125" bestFit="1" customWidth="1"/>
    <col min="7" max="7" width="9.5703125" bestFit="1" customWidth="1"/>
  </cols>
  <sheetData>
    <row r="1" spans="1:6">
      <c r="A1"/>
      <c r="B1"/>
      <c r="C1"/>
      <c r="D1"/>
      <c r="E1"/>
    </row>
    <row r="2" spans="1:6">
      <c r="A2"/>
      <c r="B2"/>
      <c r="C2"/>
      <c r="D2"/>
      <c r="E2"/>
    </row>
    <row r="3" spans="1:6" ht="17.25" customHeight="1">
      <c r="A3"/>
      <c r="B3"/>
      <c r="C3"/>
      <c r="D3"/>
      <c r="E3"/>
    </row>
    <row r="4" spans="1:6">
      <c r="A4"/>
      <c r="B4"/>
      <c r="C4"/>
      <c r="D4"/>
      <c r="E4"/>
    </row>
    <row r="5" spans="1:6">
      <c r="A5"/>
      <c r="B5"/>
      <c r="C5"/>
      <c r="D5"/>
      <c r="E5"/>
    </row>
    <row r="6" spans="1:6">
      <c r="A6"/>
      <c r="B6"/>
      <c r="C6"/>
      <c r="D6"/>
      <c r="E6"/>
    </row>
    <row r="7" spans="1:6">
      <c r="A7"/>
      <c r="B7"/>
      <c r="C7"/>
      <c r="D7"/>
      <c r="E7"/>
    </row>
    <row r="8" spans="1:6" ht="2.25" customHeight="1">
      <c r="A8"/>
      <c r="B8"/>
      <c r="C8"/>
      <c r="D8"/>
      <c r="E8"/>
    </row>
    <row r="9" spans="1:6">
      <c r="A9" s="39" t="s">
        <v>31</v>
      </c>
      <c r="B9"/>
      <c r="C9"/>
      <c r="D9"/>
      <c r="E9"/>
    </row>
    <row r="10" spans="1:6">
      <c r="A10" s="39" t="s">
        <v>30</v>
      </c>
      <c r="B10"/>
      <c r="C10"/>
      <c r="D10"/>
      <c r="E10"/>
    </row>
    <row r="11" spans="1:6">
      <c r="A11" s="39"/>
      <c r="B11"/>
      <c r="C11"/>
      <c r="D11"/>
      <c r="E11"/>
    </row>
    <row r="12" spans="1:6" s="35" customFormat="1" ht="21" customHeight="1">
      <c r="B12" s="106" t="s">
        <v>42</v>
      </c>
      <c r="C12" s="106"/>
      <c r="D12" s="106"/>
      <c r="E12" s="106"/>
      <c r="F12" s="106"/>
    </row>
    <row r="13" spans="1:6" ht="14.25">
      <c r="B13" s="107" t="s">
        <v>24</v>
      </c>
      <c r="C13" s="108"/>
      <c r="D13" s="108"/>
      <c r="E13" s="108"/>
      <c r="F13" s="109"/>
    </row>
    <row r="14" spans="1:6">
      <c r="B14" s="44"/>
      <c r="C14" s="23"/>
      <c r="D14" s="14"/>
      <c r="E14" s="14"/>
      <c r="F14" s="19"/>
    </row>
    <row r="15" spans="1:6">
      <c r="B15" s="45"/>
      <c r="C15" s="80" t="s">
        <v>17</v>
      </c>
      <c r="D15" s="77" t="s">
        <v>18</v>
      </c>
      <c r="E15" s="78" t="s">
        <v>23</v>
      </c>
      <c r="F15" s="79" t="s">
        <v>32</v>
      </c>
    </row>
    <row r="16" spans="1:6">
      <c r="B16" s="46" t="s">
        <v>14</v>
      </c>
      <c r="C16" s="41" t="s">
        <v>14</v>
      </c>
      <c r="D16" s="42" t="s">
        <v>14</v>
      </c>
      <c r="E16" s="81" t="s">
        <v>37</v>
      </c>
      <c r="F16" s="43"/>
    </row>
    <row r="17" spans="2:6">
      <c r="B17" s="85" t="s">
        <v>33</v>
      </c>
      <c r="C17" s="68">
        <v>845.97607730263167</v>
      </c>
      <c r="D17" s="69">
        <v>95.30340132515208</v>
      </c>
      <c r="E17" s="70">
        <v>100</v>
      </c>
      <c r="F17" s="71"/>
    </row>
    <row r="18" spans="2:6">
      <c r="B18" s="72">
        <v>42177</v>
      </c>
      <c r="C18" s="73">
        <v>856.81592105263155</v>
      </c>
      <c r="D18" s="33">
        <v>96.019525481482944</v>
      </c>
      <c r="E18" s="74">
        <f>((D18*100/D$17)-100)/100</f>
        <v>7.514151083523473E-3</v>
      </c>
      <c r="F18" s="75">
        <f>((D18*100/Report!D17)-100)/100</f>
        <v>7.514151083523473E-3</v>
      </c>
    </row>
    <row r="19" spans="2:6">
      <c r="B19" s="67">
        <v>42184</v>
      </c>
      <c r="C19" s="68">
        <v>843.05508771929829</v>
      </c>
      <c r="D19" s="69">
        <v>94.809884438794469</v>
      </c>
      <c r="E19" s="76">
        <f>((D19*100/D$17)-100)/100</f>
        <v>-5.1783764219899804E-3</v>
      </c>
      <c r="F19" s="71">
        <f>((D19*100/D18)-100)/100</f>
        <v>-1.2597865242749435E-2</v>
      </c>
    </row>
    <row r="20" spans="2:6">
      <c r="B20" s="72">
        <v>42191</v>
      </c>
      <c r="C20" s="84">
        <v>864.74992105263175</v>
      </c>
      <c r="D20" s="83">
        <v>96.544434099342467</v>
      </c>
      <c r="E20" s="74">
        <f>((D20*100/D$17)-100)/100</f>
        <v>1.3021914820818239E-2</v>
      </c>
      <c r="F20" s="75">
        <f>((D20*100/D19)-100)/100</f>
        <v>1.8295029793731602E-2</v>
      </c>
    </row>
  </sheetData>
  <mergeCells count="2">
    <mergeCell ref="B12:F12"/>
    <mergeCell ref="B13:F13"/>
  </mergeCells>
  <phoneticPr fontId="3" type="noConversion"/>
  <printOptions horizontalCentered="1"/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4"/>
  <sheetViews>
    <sheetView zoomScaleNormal="100" workbookViewId="0">
      <selection activeCell="A24" sqref="A24:XFD26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6.7109375" customWidth="1"/>
    <col min="11" max="11" width="7.5703125" bestFit="1" customWidth="1"/>
    <col min="12" max="12" width="7" customWidth="1"/>
    <col min="13" max="13" width="8.7109375" bestFit="1" customWidth="1"/>
    <col min="14" max="14" width="6.85546875" customWidth="1"/>
    <col min="15" max="15" width="6.28515625" customWidth="1"/>
    <col min="16" max="16" width="8.7109375" customWidth="1"/>
    <col min="17" max="17" width="6.7109375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39" t="s">
        <v>31</v>
      </c>
      <c r="B9"/>
    </row>
    <row r="10" spans="1:17">
      <c r="A10" s="39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05" t="s">
        <v>40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82" t="s">
        <v>16</v>
      </c>
    </row>
    <row r="14" spans="1:17" s="2" customFormat="1" ht="12.75" customHeight="1">
      <c r="B14" s="10"/>
      <c r="C14" s="110" t="s">
        <v>27</v>
      </c>
      <c r="D14" s="110"/>
      <c r="E14" s="110"/>
      <c r="F14" s="110"/>
      <c r="G14" s="110"/>
      <c r="H14" s="110"/>
      <c r="I14" s="110"/>
      <c r="J14" s="110"/>
      <c r="K14" s="110"/>
      <c r="L14" s="111"/>
      <c r="M14" s="63">
        <v>15</v>
      </c>
      <c r="N14" s="63">
        <v>5</v>
      </c>
      <c r="O14" s="63">
        <v>5</v>
      </c>
      <c r="P14" s="64">
        <v>30</v>
      </c>
    </row>
    <row r="15" spans="1:17" s="4" customFormat="1" ht="16.5" thickBot="1">
      <c r="A15" s="2"/>
      <c r="B15" s="65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4"/>
    </row>
    <row r="17" spans="1:41" s="7" customFormat="1" ht="12.95" customHeight="1">
      <c r="A17" s="98" t="s">
        <v>28</v>
      </c>
      <c r="B17" s="103" t="s">
        <v>33</v>
      </c>
      <c r="C17" s="88">
        <v>3.960598906884953</v>
      </c>
      <c r="D17" s="89">
        <v>4.9731814718450762</v>
      </c>
      <c r="E17" s="89">
        <v>0.29348824449637206</v>
      </c>
      <c r="F17" s="89">
        <v>2.3241595779479867</v>
      </c>
      <c r="G17" s="89">
        <v>7.0866470801134209</v>
      </c>
      <c r="H17" s="89">
        <v>7.4161133241282293</v>
      </c>
      <c r="I17" s="89">
        <v>3.9357662349706573</v>
      </c>
      <c r="J17" s="89">
        <v>0.47211763513866151</v>
      </c>
      <c r="K17" s="89">
        <v>1.029472323620124</v>
      </c>
      <c r="L17" s="89">
        <v>1.0097764927038351</v>
      </c>
      <c r="M17" s="89">
        <v>41.557026189315664</v>
      </c>
      <c r="N17" s="89">
        <v>18.469789417473628</v>
      </c>
      <c r="O17" s="89">
        <v>0.12298220102361318</v>
      </c>
      <c r="P17" s="90">
        <v>2.6522822254898419</v>
      </c>
      <c r="Q17" s="91">
        <v>95.30340132515208</v>
      </c>
    </row>
    <row r="18" spans="1:41" s="7" customFormat="1" ht="12.95" customHeight="1">
      <c r="A18" s="99" t="s">
        <v>29</v>
      </c>
      <c r="B18" s="100" t="s">
        <v>34</v>
      </c>
      <c r="C18" s="92">
        <v>4.0095811406574482</v>
      </c>
      <c r="D18" s="93">
        <v>4.4933762211046098</v>
      </c>
      <c r="E18" s="93">
        <v>0.30249326533152177</v>
      </c>
      <c r="F18" s="93">
        <v>2.2444017243615737</v>
      </c>
      <c r="G18" s="93">
        <v>8.02356912726483</v>
      </c>
      <c r="H18" s="93">
        <v>7.3049136011474181</v>
      </c>
      <c r="I18" s="93">
        <v>4.1671705562471608</v>
      </c>
      <c r="J18" s="93">
        <v>0.49911940931747012</v>
      </c>
      <c r="K18" s="93">
        <v>1.1402934927850341</v>
      </c>
      <c r="L18" s="93">
        <v>1.0325269099631107</v>
      </c>
      <c r="M18" s="93">
        <v>41.557026189315664</v>
      </c>
      <c r="N18" s="93">
        <v>18.469789417473628</v>
      </c>
      <c r="O18" s="93">
        <v>0.12298220102361318</v>
      </c>
      <c r="P18" s="94">
        <v>2.6522822254898419</v>
      </c>
      <c r="Q18" s="95">
        <v>96.019525481482944</v>
      </c>
    </row>
    <row r="19" spans="1:41" s="26" customFormat="1" ht="12.95" customHeight="1">
      <c r="A19" s="101" t="s">
        <v>25</v>
      </c>
      <c r="B19" s="102"/>
      <c r="C19" s="96">
        <f>((C18*100/$C$17)-100)/100</f>
        <v>1.2367380520998096E-2</v>
      </c>
      <c r="D19" s="96">
        <f>((D18*100/$D$17)-100)/100</f>
        <v>-9.6478532596651123E-2</v>
      </c>
      <c r="E19" s="96">
        <f>((E18*100/$E$17)-100)/100</f>
        <v>3.0682730923694806E-2</v>
      </c>
      <c r="F19" s="96">
        <f>((F18*100/$F$17)-100)/100</f>
        <v>-3.4316857733508781E-2</v>
      </c>
      <c r="G19" s="96">
        <f>((G18*100/$G$17)-100)/100</f>
        <v>0.132209497179647</v>
      </c>
      <c r="H19" s="96">
        <f>((H18*100/$H$17)-100)/100</f>
        <v>-1.4994339773506908E-2</v>
      </c>
      <c r="I19" s="96">
        <f>((I18*100/$I$17)-100)/100</f>
        <v>5.879524023057954E-2</v>
      </c>
      <c r="J19" s="96">
        <f>((J18*100/$J$17)-100)/100</f>
        <v>5.7192894671003247E-2</v>
      </c>
      <c r="K19" s="96">
        <f>((K18*100/$K$17)-100)/100</f>
        <v>0.10764851722794176</v>
      </c>
      <c r="L19" s="96">
        <f>((L18*100/$L$17)-100)/100</f>
        <v>2.2530151398511861E-2</v>
      </c>
      <c r="M19" s="96">
        <f>((M18*100/$M$17)-100)/100</f>
        <v>0</v>
      </c>
      <c r="N19" s="96">
        <f>((N18*100/$N$17)-100)/100</f>
        <v>0</v>
      </c>
      <c r="O19" s="96">
        <f>((O18*100/$O$17)-100)/100</f>
        <v>0</v>
      </c>
      <c r="P19" s="96">
        <f>((P18*100/$P$17)-100)/100</f>
        <v>0</v>
      </c>
      <c r="Q19" s="97">
        <f>((Q18*100/$Q$17)-100)/100</f>
        <v>7.514151083523473E-3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2.95" customHeight="1">
      <c r="A20" s="99" t="s">
        <v>29</v>
      </c>
      <c r="B20" s="100" t="s">
        <v>35</v>
      </c>
      <c r="C20" s="92">
        <v>4.0652773701539529</v>
      </c>
      <c r="D20" s="93">
        <v>4.2974786655219415</v>
      </c>
      <c r="E20" s="93">
        <v>0.27938788707076917</v>
      </c>
      <c r="F20" s="93">
        <v>2.2608250282764102</v>
      </c>
      <c r="G20" s="93">
        <v>7.9184522717048704</v>
      </c>
      <c r="H20" s="93">
        <v>6.7360254309273255</v>
      </c>
      <c r="I20" s="93">
        <v>3.6730032646519293</v>
      </c>
      <c r="J20" s="93">
        <v>0.51877424406529926</v>
      </c>
      <c r="K20" s="93">
        <v>1.1281538043523009</v>
      </c>
      <c r="L20" s="93">
        <v>1.1345773010040341</v>
      </c>
      <c r="M20" s="93">
        <v>41.557026189315664</v>
      </c>
      <c r="N20" s="93">
        <v>18.469789417473628</v>
      </c>
      <c r="O20" s="93">
        <v>0.12298220102361318</v>
      </c>
      <c r="P20" s="94">
        <v>2.6522822254898419</v>
      </c>
      <c r="Q20" s="95">
        <v>94.814035301031581</v>
      </c>
    </row>
    <row r="21" spans="1:41" s="26" customFormat="1" ht="12.95" customHeight="1">
      <c r="A21" s="101" t="s">
        <v>25</v>
      </c>
      <c r="B21" s="102"/>
      <c r="C21" s="96">
        <f>((C20*100/$C$17)-100)/100</f>
        <v>2.6429958127552597E-2</v>
      </c>
      <c r="D21" s="96">
        <f>((D20*100/$D$17)-100)/100</f>
        <v>-0.13586932432458482</v>
      </c>
      <c r="E21" s="96">
        <f>((E20*100/$E$17)-100)/100</f>
        <v>-4.8044027963706666E-2</v>
      </c>
      <c r="F21" s="96">
        <f>((F20*100/$F$17)-100)/100</f>
        <v>-2.7250516820146658E-2</v>
      </c>
      <c r="G21" s="96">
        <f>((G20*100/$G$17)-100)/100</f>
        <v>0.11737640977291861</v>
      </c>
      <c r="H21" s="96">
        <f>((H20*100/$H$17)-100)/100</f>
        <v>-9.1704085883942382E-2</v>
      </c>
      <c r="I21" s="96">
        <f>((I20*100/$I$17)-100)/100</f>
        <v>-6.6762849882695582E-2</v>
      </c>
      <c r="J21" s="96">
        <f>((J20*100/$J$17)-100)/100</f>
        <v>9.882411808856631E-2</v>
      </c>
      <c r="K21" s="96">
        <f>((K20*100/$K$17)-100)/100</f>
        <v>9.5856370752314179E-2</v>
      </c>
      <c r="L21" s="96">
        <f>((L20*100/$L$17)-100)/100</f>
        <v>0.12359250705671045</v>
      </c>
      <c r="M21" s="96">
        <f>((M20*100/$M$17)-100)/100</f>
        <v>0</v>
      </c>
      <c r="N21" s="96">
        <f>((N20*100/$N$17)-100)/100</f>
        <v>0</v>
      </c>
      <c r="O21" s="96">
        <f>((O20*100/$O$17)-100)/100</f>
        <v>0</v>
      </c>
      <c r="P21" s="96">
        <f>((P20*100/$P$17)-100)/100</f>
        <v>0</v>
      </c>
      <c r="Q21" s="97">
        <f>((Q20*100/$Q$17)-100)/100</f>
        <v>-5.1348222342127766E-3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99" t="s">
        <v>29</v>
      </c>
      <c r="B22" s="100" t="s">
        <v>36</v>
      </c>
      <c r="C22" s="92">
        <v>4.1440321123535551</v>
      </c>
      <c r="D22" s="93">
        <v>4.7325935883914694</v>
      </c>
      <c r="E22" s="93">
        <v>0.28204207199794146</v>
      </c>
      <c r="F22" s="93">
        <v>2.2745402342052898</v>
      </c>
      <c r="G22" s="93">
        <v>7.9686539219222299</v>
      </c>
      <c r="H22" s="93">
        <v>7.3932991233145957</v>
      </c>
      <c r="I22" s="93">
        <v>4.1876329699778125</v>
      </c>
      <c r="J22" s="93">
        <v>0.5133880633892115</v>
      </c>
      <c r="K22" s="93">
        <v>1.1371539181903618</v>
      </c>
      <c r="L22" s="93">
        <v>1.1090180622972581</v>
      </c>
      <c r="M22" s="93">
        <v>41.557026189315664</v>
      </c>
      <c r="N22" s="93">
        <v>18.469789417473628</v>
      </c>
      <c r="O22" s="93">
        <v>0.12298220102361318</v>
      </c>
      <c r="P22" s="94">
        <v>2.6522822254898419</v>
      </c>
      <c r="Q22" s="95">
        <v>96.544434099342467</v>
      </c>
    </row>
    <row r="23" spans="1:41" s="26" customFormat="1" ht="12.95" customHeight="1">
      <c r="A23" s="101" t="s">
        <v>25</v>
      </c>
      <c r="B23" s="102"/>
      <c r="C23" s="96">
        <f>((C22*100/$C$17)-100)/100</f>
        <v>4.6314511966795917E-2</v>
      </c>
      <c r="D23" s="96">
        <f>((D22*100/$D$17)-100)/100</f>
        <v>-4.8377056983675143E-2</v>
      </c>
      <c r="E23" s="96">
        <f>((E22*100/$E$17)-100)/100</f>
        <v>-3.9000446229362072E-2</v>
      </c>
      <c r="F23" s="96">
        <f>((F22*100/$F$17)-100)/100</f>
        <v>-2.1349370419094099E-2</v>
      </c>
      <c r="G23" s="96">
        <f>((G22*100/$G$17)-100)/100</f>
        <v>0.12446038752005877</v>
      </c>
      <c r="H23" s="96">
        <f>((H22*100/$H$17)-100)/100</f>
        <v>-3.076301536467554E-3</v>
      </c>
      <c r="I23" s="96">
        <f>((I22*100/$I$17)-100)/100</f>
        <v>6.3994332988893343E-2</v>
      </c>
      <c r="J23" s="96">
        <f>((J22*100/$J$17)-100)/100</f>
        <v>8.7415561671253528E-2</v>
      </c>
      <c r="K23" s="96">
        <f>((K22*100/$K$17)-100)/100</f>
        <v>0.10459882417390019</v>
      </c>
      <c r="L23" s="96">
        <f>((L22*100/$L$17)-100)/100</f>
        <v>9.828072876571739E-2</v>
      </c>
      <c r="M23" s="96">
        <f>((M22*100/$M$17)-100)/100</f>
        <v>0</v>
      </c>
      <c r="N23" s="96">
        <f>((N22*100/$N$17)-100)/100</f>
        <v>0</v>
      </c>
      <c r="O23" s="96">
        <f>((O22*100/$O$17)-100)/100</f>
        <v>0</v>
      </c>
      <c r="P23" s="96">
        <f>((P22*100/$P$17)-100)/100</f>
        <v>0</v>
      </c>
      <c r="Q23" s="97">
        <f>((Q22*100/$Q$17)-100)/100</f>
        <v>1.3021914820818239E-2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</sheetData>
  <mergeCells count="2">
    <mergeCell ref="C14:L14"/>
    <mergeCell ref="A12:Q12"/>
  </mergeCells>
  <phoneticPr fontId="3" type="noConversion"/>
  <pageMargins left="0.35433070866141736" right="0.35433070866141736" top="0.51181102362204722" bottom="0.70866141732283472" header="0.51181102362204722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Weekly National</vt:lpstr>
      <vt:lpstr>Report</vt:lpstr>
      <vt:lpstr>Changes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2015-07-07T08:47:13Z</cp:lastPrinted>
  <dcterms:created xsi:type="dcterms:W3CDTF">2003-10-25T09:26:21Z</dcterms:created>
  <dcterms:modified xsi:type="dcterms:W3CDTF">2015-07-08T09:54:35Z</dcterms:modified>
</cp:coreProperties>
</file>